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eallock\Desktop\OU docs\CurricForms\ENGB\"/>
    </mc:Choice>
  </mc:AlternateContent>
  <bookViews>
    <workbookView xWindow="0" yWindow="0" windowWidth="20715" windowHeight="93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2" i="1"/>
  <c r="F22" i="1"/>
  <c r="H22" i="1"/>
  <c r="J22" i="1"/>
  <c r="L22" i="1"/>
  <c r="D28" i="1"/>
  <c r="L26" i="1"/>
  <c r="J26" i="1"/>
  <c r="H26" i="1"/>
  <c r="F26" i="1"/>
  <c r="D26" i="1"/>
  <c r="L29" i="1"/>
  <c r="J29" i="1"/>
  <c r="H29" i="1"/>
  <c r="F29" i="1"/>
  <c r="L28" i="1"/>
  <c r="J28" i="1"/>
  <c r="H28" i="1"/>
  <c r="D29" i="1"/>
  <c r="L16" i="1"/>
  <c r="J16" i="1"/>
  <c r="H16" i="1"/>
  <c r="H43" i="1"/>
  <c r="F16" i="1"/>
  <c r="F18" i="1"/>
  <c r="L12" i="1"/>
  <c r="J12" i="1"/>
  <c r="H12" i="1"/>
  <c r="F12" i="1"/>
  <c r="K34" i="1"/>
  <c r="L27" i="1"/>
  <c r="J27" i="1"/>
  <c r="H27" i="1"/>
  <c r="F27" i="1"/>
  <c r="D27" i="1"/>
  <c r="L23" i="1"/>
  <c r="J23" i="1"/>
  <c r="H23" i="1"/>
  <c r="F23" i="1"/>
  <c r="D23" i="1"/>
  <c r="D16" i="1"/>
  <c r="D41" i="1"/>
  <c r="D12" i="1"/>
  <c r="D24" i="1"/>
  <c r="F24" i="1"/>
  <c r="H24" i="1"/>
  <c r="J24" i="1"/>
  <c r="L24" i="1"/>
  <c r="F25" i="1"/>
  <c r="H25" i="1"/>
  <c r="H34" i="1"/>
  <c r="H40" i="1"/>
  <c r="D25" i="1"/>
  <c r="D34" i="1"/>
  <c r="D40" i="1"/>
  <c r="D39" i="1"/>
  <c r="D43" i="1"/>
  <c r="L41" i="1"/>
  <c r="L43" i="1"/>
  <c r="L39" i="1"/>
  <c r="J43" i="1"/>
  <c r="J41" i="1"/>
  <c r="J18" i="1"/>
  <c r="J39" i="1"/>
  <c r="F42" i="1"/>
  <c r="F34" i="1"/>
  <c r="F36" i="1"/>
  <c r="F41" i="1"/>
  <c r="H18" i="1"/>
  <c r="H41" i="1"/>
  <c r="L18" i="1"/>
  <c r="L25" i="1"/>
  <c r="J25" i="1"/>
  <c r="J34" i="1"/>
  <c r="F39" i="1"/>
  <c r="F43" i="1"/>
  <c r="D18" i="1"/>
  <c r="H39" i="1"/>
  <c r="L42" i="1"/>
  <c r="D42" i="1"/>
  <c r="D44" i="1"/>
  <c r="D45" i="1"/>
  <c r="D47" i="1"/>
  <c r="D36" i="1"/>
  <c r="J40" i="1"/>
  <c r="F40" i="1"/>
  <c r="F44" i="1"/>
  <c r="F45" i="1"/>
  <c r="F47" i="1"/>
  <c r="H42" i="1"/>
  <c r="H44" i="1"/>
  <c r="H45" i="1"/>
  <c r="H47" i="1"/>
  <c r="H36" i="1"/>
  <c r="J42" i="1"/>
  <c r="J36" i="1"/>
  <c r="L34" i="1"/>
  <c r="J44" i="1"/>
  <c r="J45" i="1"/>
  <c r="J47" i="1"/>
  <c r="J53" i="1"/>
  <c r="F53" i="1"/>
  <c r="F52" i="1"/>
  <c r="F48" i="1"/>
  <c r="D52" i="1"/>
  <c r="D48" i="1"/>
  <c r="D50" i="1"/>
  <c r="F50" i="1"/>
  <c r="H50" i="1"/>
  <c r="D53" i="1"/>
  <c r="H48" i="1"/>
  <c r="H53" i="1"/>
  <c r="H52" i="1"/>
  <c r="L40" i="1"/>
  <c r="L44" i="1"/>
  <c r="L45" i="1"/>
  <c r="L47" i="1"/>
  <c r="L36" i="1"/>
  <c r="J52" i="1"/>
  <c r="J48" i="1"/>
  <c r="J50" i="1"/>
  <c r="L50" i="1"/>
  <c r="L52" i="1"/>
  <c r="L53" i="1"/>
  <c r="L48" i="1"/>
</calcChain>
</file>

<file path=xl/comments1.xml><?xml version="1.0" encoding="utf-8"?>
<comments xmlns="http://schemas.openxmlformats.org/spreadsheetml/2006/main">
  <authors>
    <author>Windows User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 some students from certificate 1 will not move on to certificate 2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 some students from certificate 1 will not move on to certificate 2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 some students from certificate 1 will not move on to certificate 2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 some students from certificate 1 will not move on to certificate 2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Assume some students from certificate 1 will not move on to certificate 2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 WTU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2% raise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$19.75/hour times 60 hours/semester (per class) 
Assumes 3 classes/yr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$19.75/hour times 60 hours/semester (per class) 
Assumes 3 classes/yr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$19.75/hour times 60 hours/semester (per class) 
Assumes 3 classes/yr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$19.75/hour times 60 hours/semester (per class) 
Assumes 3 classes/yr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$19.75/hour times 60 hours/semester (per class) 
Assumes 3 classes/yr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6000/station. 1 station for every 2 students.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6000/station. 1 station for every 2 students.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6000/station. 1 station for every 2 students.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6000/station. 1 station for every 2 students.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6000/station. 1 station for every 2 students.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$75/student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$75/student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$75/student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$75/student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$75/student</t>
        </r>
      </text>
    </comment>
  </commentList>
</comments>
</file>

<file path=xl/sharedStrings.xml><?xml version="1.0" encoding="utf-8"?>
<sst xmlns="http://schemas.openxmlformats.org/spreadsheetml/2006/main" count="68" uniqueCount="60">
  <si>
    <t>Program Financial Analysis &amp; Pro Forma</t>
  </si>
  <si>
    <t>Tuition</t>
  </si>
  <si>
    <t>Total Students</t>
  </si>
  <si>
    <t>Revenue</t>
  </si>
  <si>
    <t>Other</t>
  </si>
  <si>
    <t>Total Revenue</t>
  </si>
  <si>
    <t>Direct Expenses</t>
  </si>
  <si>
    <t>Faculty/Staff</t>
  </si>
  <si>
    <t>Faculty Program Advisor</t>
  </si>
  <si>
    <t>Faculty Program Advisor Benefits</t>
  </si>
  <si>
    <t>Adjunct Faculty</t>
  </si>
  <si>
    <t>Adjunct Benefits</t>
  </si>
  <si>
    <t>Lab Tech</t>
  </si>
  <si>
    <t>Lab Tech benefits</t>
  </si>
  <si>
    <t xml:space="preserve">Promotion, Advertising &amp; Print </t>
  </si>
  <si>
    <t xml:space="preserve">         Total Direct Expenses</t>
  </si>
  <si>
    <t>Operating Income/Margin</t>
  </si>
  <si>
    <t>Indirect Expenses</t>
  </si>
  <si>
    <t>CSU/CSUSM Reimbursement</t>
  </si>
  <si>
    <t>FAS Reimbursement</t>
  </si>
  <si>
    <t>IITS Reimbursement</t>
  </si>
  <si>
    <t>Reimbursement to Colleges</t>
  </si>
  <si>
    <t>Total Indirect Expenses</t>
  </si>
  <si>
    <t>Total All Expenses</t>
  </si>
  <si>
    <t>Net Gain/Loss</t>
  </si>
  <si>
    <t>Net Revenue %</t>
  </si>
  <si>
    <t xml:space="preserve">Loss Carry Forward </t>
  </si>
  <si>
    <t>Gain/Loss Share with College</t>
  </si>
  <si>
    <t>Gain/Loss Share with Academic Affairs</t>
  </si>
  <si>
    <t>Working Assumptions:</t>
  </si>
  <si>
    <t>1. Minimal tuition increases over time to account for cost increases.</t>
  </si>
  <si>
    <t>2. Number of units in the program is 51 units.</t>
  </si>
  <si>
    <t>3. 5-semester program</t>
  </si>
  <si>
    <t>5. Fall start for program.</t>
  </si>
  <si>
    <t>6. Stable cohort of 20-24 students with an increase over the next year.</t>
  </si>
  <si>
    <t>9. CSU/CSUSM reimbursement at 14% of gross revenue.</t>
  </si>
  <si>
    <t>10. FAS Reimbursement at 6% of direct expenses.</t>
  </si>
  <si>
    <t>11. IITS Reimbursement at 1.5% of gross revenue.</t>
  </si>
  <si>
    <t>12. Reimbursement to Colleges at 5% of gross revenues.</t>
  </si>
  <si>
    <t>13. EL Overhead cost at 30% of gross revenue.</t>
  </si>
  <si>
    <t>14. Net revenue share with CSM based on units taught at 15%.</t>
  </si>
  <si>
    <t>15. Net revenue share with Academic Affairs at 5%.</t>
  </si>
  <si>
    <t>Yr 1</t>
  </si>
  <si>
    <t>Yr 2</t>
  </si>
  <si>
    <t>Yr 3</t>
  </si>
  <si>
    <t>Yr 4</t>
  </si>
  <si>
    <t>Yr 5</t>
  </si>
  <si>
    <t>Certificate 1</t>
  </si>
  <si>
    <t>Certificate 2</t>
  </si>
  <si>
    <r>
      <t xml:space="preserve">Units Students take in </t>
    </r>
    <r>
      <rPr>
        <sz val="10"/>
        <rFont val="Calibri"/>
        <family val="2"/>
        <scheme val="minor"/>
      </rPr>
      <t>FY</t>
    </r>
  </si>
  <si>
    <t>Total Units</t>
  </si>
  <si>
    <t>Lab Supply</t>
  </si>
  <si>
    <t>Consumable Supply</t>
  </si>
  <si>
    <t>Travel</t>
  </si>
  <si>
    <r>
      <t xml:space="preserve">     </t>
    </r>
    <r>
      <rPr>
        <sz val="9"/>
        <color indexed="10"/>
        <rFont val="Calibri"/>
        <family val="2"/>
        <scheme val="minor"/>
      </rPr>
      <t xml:space="preserve"> Total Program cost @ 28 units x $349= $9772</t>
    </r>
  </si>
  <si>
    <t>UCSD = 31 quarter units @ $5700 total (includes course fees, app fee, cert. enrollment fee &amp; textbooks)</t>
  </si>
  <si>
    <t>SDSU @ $299 - $339/class ($3887 - $4,407 total)</t>
  </si>
  <si>
    <t>Engibeering Certificates</t>
  </si>
  <si>
    <t>EL Costs</t>
  </si>
  <si>
    <t>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</si>
</sst>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  <numFmt numFmtId="166" formatCode="&quot;$&quot;#,##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Border="1" applyAlignment="1">
      <alignment horizontal="left"/>
    </xf>
    <xf numFmtId="164" fontId="0" fillId="0" borderId="4" xfId="1" applyNumberFormat="1" applyFont="1" applyBorder="1"/>
    <xf numFmtId="164" fontId="0" fillId="0" borderId="0" xfId="1" applyNumberFormat="1" applyFont="1"/>
    <xf numFmtId="164" fontId="0" fillId="0" borderId="9" xfId="1" applyNumberFormat="1" applyFont="1" applyBorder="1"/>
    <xf numFmtId="164" fontId="0" fillId="0" borderId="0" xfId="1" applyNumberFormat="1" applyFont="1" applyBorder="1"/>
    <xf numFmtId="0" fontId="0" fillId="0" borderId="0" xfId="0" applyFont="1"/>
    <xf numFmtId="164" fontId="0" fillId="0" borderId="0" xfId="1" applyNumberFormat="1" applyFont="1" applyFill="1"/>
    <xf numFmtId="0" fontId="0" fillId="0" borderId="0" xfId="0" applyFont="1" applyFill="1"/>
    <xf numFmtId="164" fontId="0" fillId="0" borderId="4" xfId="0" applyNumberFormat="1" applyFont="1" applyFill="1" applyBorder="1"/>
    <xf numFmtId="164" fontId="0" fillId="0" borderId="0" xfId="0" applyNumberFormat="1" applyFont="1" applyFill="1"/>
    <xf numFmtId="164" fontId="0" fillId="0" borderId="4" xfId="1" applyNumberFormat="1" applyFont="1" applyFill="1" applyBorder="1"/>
    <xf numFmtId="3" fontId="0" fillId="0" borderId="0" xfId="1" applyNumberFormat="1" applyFont="1" applyBorder="1"/>
    <xf numFmtId="0" fontId="0" fillId="0" borderId="0" xfId="0" applyFont="1" applyBorder="1"/>
    <xf numFmtId="0" fontId="0" fillId="5" borderId="0" xfId="0" applyFont="1" applyFill="1"/>
    <xf numFmtId="0" fontId="0" fillId="0" borderId="0" xfId="0" applyFont="1" applyAlignment="1">
      <alignment horizontal="left"/>
    </xf>
    <xf numFmtId="164" fontId="0" fillId="0" borderId="4" xfId="0" applyNumberFormat="1" applyFont="1" applyBorder="1"/>
    <xf numFmtId="164" fontId="0" fillId="0" borderId="0" xfId="0" applyNumberFormat="1" applyFont="1"/>
    <xf numFmtId="0" fontId="0" fillId="7" borderId="0" xfId="0" applyFont="1" applyFill="1" applyBorder="1"/>
    <xf numFmtId="167" fontId="0" fillId="0" borderId="0" xfId="0" applyNumberFormat="1" applyFont="1" applyFill="1"/>
    <xf numFmtId="44" fontId="0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left" wrapText="1" shrinkToFit="1"/>
    </xf>
    <xf numFmtId="164" fontId="8" fillId="0" borderId="3" xfId="0" applyNumberFormat="1" applyFont="1" applyBorder="1"/>
    <xf numFmtId="164" fontId="8" fillId="0" borderId="4" xfId="1" applyNumberFormat="1" applyFont="1" applyBorder="1"/>
    <xf numFmtId="0" fontId="8" fillId="0" borderId="6" xfId="0" applyFont="1" applyBorder="1" applyAlignment="1">
      <alignment horizontal="left"/>
    </xf>
    <xf numFmtId="1" fontId="8" fillId="0" borderId="7" xfId="0" applyNumberFormat="1" applyFont="1" applyBorder="1"/>
    <xf numFmtId="1" fontId="8" fillId="0" borderId="4" xfId="0" applyNumberFormat="1" applyFont="1" applyBorder="1"/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4" xfId="0" applyNumberFormat="1" applyFont="1" applyBorder="1"/>
    <xf numFmtId="0" fontId="9" fillId="0" borderId="0" xfId="0" applyFont="1"/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8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/>
    <xf numFmtId="1" fontId="8" fillId="2" borderId="10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3" borderId="3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164" fontId="9" fillId="0" borderId="4" xfId="1" applyNumberFormat="1" applyFont="1" applyBorder="1"/>
    <xf numFmtId="164" fontId="9" fillId="0" borderId="0" xfId="1" applyNumberFormat="1" applyFont="1" applyBorder="1"/>
    <xf numFmtId="165" fontId="9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164" fontId="9" fillId="0" borderId="4" xfId="1" applyNumberFormat="1" applyFont="1" applyFill="1" applyBorder="1"/>
    <xf numFmtId="164" fontId="9" fillId="0" borderId="0" xfId="1" applyNumberFormat="1" applyFont="1" applyFill="1"/>
    <xf numFmtId="164" fontId="8" fillId="5" borderId="10" xfId="1" applyNumberFormat="1" applyFont="1" applyFill="1" applyBorder="1"/>
    <xf numFmtId="164" fontId="8" fillId="5" borderId="11" xfId="1" applyNumberFormat="1" applyFont="1" applyFill="1" applyBorder="1"/>
    <xf numFmtId="0" fontId="8" fillId="6" borderId="0" xfId="0" applyFont="1" applyFill="1"/>
    <xf numFmtId="164" fontId="8" fillId="6" borderId="10" xfId="1" applyNumberFormat="1" applyFont="1" applyFill="1" applyBorder="1"/>
    <xf numFmtId="164" fontId="8" fillId="6" borderId="11" xfId="1" applyNumberFormat="1" applyFont="1" applyFill="1" applyBorder="1"/>
    <xf numFmtId="0" fontId="8" fillId="0" borderId="0" xfId="0" applyFont="1" applyAlignment="1">
      <alignment horizontal="left"/>
    </xf>
    <xf numFmtId="3" fontId="9" fillId="0" borderId="0" xfId="1" applyNumberFormat="1" applyFont="1" applyFill="1"/>
    <xf numFmtId="3" fontId="9" fillId="0" borderId="0" xfId="1" applyNumberFormat="1" applyFont="1" applyFill="1" applyBorder="1"/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7" borderId="0" xfId="0" applyFont="1" applyFill="1" applyBorder="1"/>
    <xf numFmtId="164" fontId="8" fillId="7" borderId="10" xfId="0" applyNumberFormat="1" applyFont="1" applyFill="1" applyBorder="1"/>
    <xf numFmtId="164" fontId="8" fillId="7" borderId="11" xfId="0" applyNumberFormat="1" applyFont="1" applyFill="1" applyBorder="1"/>
    <xf numFmtId="164" fontId="8" fillId="7" borderId="11" xfId="1" applyNumberFormat="1" applyFont="1" applyFill="1" applyBorder="1"/>
    <xf numFmtId="164" fontId="8" fillId="7" borderId="10" xfId="1" applyNumberFormat="1" applyFont="1" applyFill="1" applyBorder="1"/>
    <xf numFmtId="164" fontId="9" fillId="0" borderId="0" xfId="1" applyNumberFormat="1" applyFont="1" applyFill="1" applyBorder="1"/>
    <xf numFmtId="0" fontId="8" fillId="8" borderId="0" xfId="0" applyFont="1" applyFill="1"/>
    <xf numFmtId="164" fontId="8" fillId="8" borderId="10" xfId="1" applyNumberFormat="1" applyFont="1" applyFill="1" applyBorder="1"/>
    <xf numFmtId="164" fontId="8" fillId="8" borderId="11" xfId="1" applyNumberFormat="1" applyFont="1" applyFill="1" applyBorder="1"/>
    <xf numFmtId="9" fontId="8" fillId="6" borderId="10" xfId="1" applyNumberFormat="1" applyFont="1" applyFill="1" applyBorder="1"/>
    <xf numFmtId="9" fontId="8" fillId="0" borderId="0" xfId="1" applyNumberFormat="1" applyFont="1" applyFill="1" applyBorder="1"/>
    <xf numFmtId="164" fontId="8" fillId="0" borderId="0" xfId="1" applyNumberFormat="1" applyFont="1" applyFill="1" applyBorder="1"/>
    <xf numFmtId="166" fontId="8" fillId="0" borderId="10" xfId="1" applyNumberFormat="1" applyFont="1" applyFill="1" applyBorder="1"/>
    <xf numFmtId="166" fontId="8" fillId="0" borderId="0" xfId="1" applyNumberFormat="1" applyFont="1" applyFill="1" applyBorder="1"/>
    <xf numFmtId="0" fontId="10" fillId="0" borderId="0" xfId="0" applyFont="1" applyFill="1"/>
    <xf numFmtId="0" fontId="11" fillId="0" borderId="0" xfId="0" applyFont="1"/>
    <xf numFmtId="164" fontId="11" fillId="0" borderId="4" xfId="1" applyNumberFormat="1" applyFont="1" applyFill="1" applyBorder="1"/>
    <xf numFmtId="165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/>
    <xf numFmtId="164" fontId="11" fillId="0" borderId="0" xfId="1" applyNumberFormat="1" applyFont="1" applyFill="1"/>
    <xf numFmtId="0" fontId="6" fillId="5" borderId="0" xfId="0" applyFont="1" applyFill="1" applyAlignment="1">
      <alignment horizontal="left"/>
    </xf>
    <xf numFmtId="164" fontId="6" fillId="5" borderId="10" xfId="1" applyNumberFormat="1" applyFont="1" applyFill="1" applyBorder="1"/>
    <xf numFmtId="164" fontId="6" fillId="5" borderId="11" xfId="1" applyNumberFormat="1" applyFont="1" applyFill="1" applyBorder="1"/>
    <xf numFmtId="1" fontId="0" fillId="0" borderId="0" xfId="0" applyNumberFormat="1" applyFont="1" applyFill="1"/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2">
    <cellStyle name="Currency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A8" sqref="A8:B8"/>
    </sheetView>
  </sheetViews>
  <sheetFormatPr defaultColWidth="9.7109375" defaultRowHeight="15" x14ac:dyDescent="0.25"/>
  <cols>
    <col min="1" max="1" width="5.28515625" style="6" customWidth="1"/>
    <col min="2" max="2" width="34.7109375" style="6" customWidth="1"/>
    <col min="3" max="3" width="9.7109375" style="6" bestFit="1" customWidth="1"/>
    <col min="4" max="4" width="14.7109375" style="6" bestFit="1" customWidth="1"/>
    <col min="5" max="5" width="2.5703125" style="6" customWidth="1"/>
    <col min="6" max="6" width="14.7109375" style="8" bestFit="1" customWidth="1"/>
    <col min="7" max="7" width="2.7109375" style="6" customWidth="1"/>
    <col min="8" max="8" width="14.7109375" style="6" bestFit="1" customWidth="1"/>
    <col min="9" max="9" width="2.42578125" style="6" customWidth="1"/>
    <col min="10" max="10" width="14.7109375" style="6" bestFit="1" customWidth="1"/>
    <col min="11" max="11" width="2.28515625" style="6" customWidth="1"/>
    <col min="12" max="12" width="14.7109375" style="6" bestFit="1" customWidth="1"/>
    <col min="13" max="16384" width="9.7109375" style="6"/>
  </cols>
  <sheetData>
    <row r="1" spans="1:12" ht="18.75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4" customHeight="1" x14ac:dyDescent="0.25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4" customHeight="1" x14ac:dyDescent="0.25">
      <c r="A3" s="21"/>
      <c r="B3" s="22" t="s">
        <v>54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4" customHeight="1" x14ac:dyDescent="0.25">
      <c r="A4" s="21"/>
      <c r="B4" s="88" t="s">
        <v>56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4" customHeight="1" x14ac:dyDescent="0.25">
      <c r="A5" s="21"/>
      <c r="B5" s="6" t="s">
        <v>55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thickBot="1" x14ac:dyDescent="0.3">
      <c r="D6" s="23" t="s">
        <v>42</v>
      </c>
      <c r="F6" s="23" t="s">
        <v>43</v>
      </c>
      <c r="H6" s="23" t="s">
        <v>44</v>
      </c>
      <c r="I6" s="13"/>
      <c r="J6" s="23" t="s">
        <v>45</v>
      </c>
      <c r="K6" s="13"/>
      <c r="L6" s="23" t="s">
        <v>46</v>
      </c>
    </row>
    <row r="7" spans="1:12" x14ac:dyDescent="0.25">
      <c r="A7" s="92" t="s">
        <v>1</v>
      </c>
      <c r="B7" s="93"/>
      <c r="C7" s="24"/>
      <c r="D7" s="25">
        <v>349</v>
      </c>
      <c r="E7" s="26"/>
      <c r="F7" s="25">
        <v>349</v>
      </c>
      <c r="G7" s="26"/>
      <c r="H7" s="25">
        <v>349</v>
      </c>
      <c r="I7" s="26"/>
      <c r="J7" s="25">
        <v>349</v>
      </c>
      <c r="K7" s="26"/>
      <c r="L7" s="25">
        <v>349</v>
      </c>
    </row>
    <row r="8" spans="1:12" x14ac:dyDescent="0.25">
      <c r="A8" s="94" t="s">
        <v>47</v>
      </c>
      <c r="B8" s="95"/>
      <c r="C8" s="27"/>
      <c r="D8" s="28">
        <v>15</v>
      </c>
      <c r="E8" s="29"/>
      <c r="F8" s="28">
        <v>20</v>
      </c>
      <c r="G8" s="29"/>
      <c r="H8" s="28">
        <v>25</v>
      </c>
      <c r="I8" s="29"/>
      <c r="J8" s="28">
        <v>30</v>
      </c>
      <c r="K8" s="29"/>
      <c r="L8" s="28">
        <v>35</v>
      </c>
    </row>
    <row r="9" spans="1:12" s="33" customFormat="1" x14ac:dyDescent="0.25">
      <c r="A9" s="30"/>
      <c r="B9" s="1" t="s">
        <v>49</v>
      </c>
      <c r="C9" s="31"/>
      <c r="D9" s="32">
        <v>12</v>
      </c>
      <c r="E9" s="32"/>
      <c r="F9" s="32">
        <v>12</v>
      </c>
      <c r="G9" s="32"/>
      <c r="H9" s="32">
        <v>12</v>
      </c>
      <c r="I9" s="32"/>
      <c r="J9" s="32">
        <v>12</v>
      </c>
      <c r="K9" s="32"/>
      <c r="L9" s="32">
        <v>12</v>
      </c>
    </row>
    <row r="10" spans="1:12" s="36" customFormat="1" ht="12.75" x14ac:dyDescent="0.2">
      <c r="A10" s="34" t="s">
        <v>48</v>
      </c>
      <c r="B10" s="35"/>
      <c r="C10" s="35"/>
      <c r="D10" s="28">
        <v>10</v>
      </c>
      <c r="E10" s="29"/>
      <c r="F10" s="28">
        <v>15</v>
      </c>
      <c r="G10" s="29"/>
      <c r="H10" s="28">
        <v>20</v>
      </c>
      <c r="I10" s="29"/>
      <c r="J10" s="28">
        <v>25</v>
      </c>
      <c r="K10" s="29"/>
      <c r="L10" s="28">
        <v>30</v>
      </c>
    </row>
    <row r="11" spans="1:12" s="33" customFormat="1" ht="15.75" thickBot="1" x14ac:dyDescent="0.3">
      <c r="A11" s="30"/>
      <c r="B11" s="1" t="s">
        <v>49</v>
      </c>
      <c r="C11" s="37"/>
      <c r="D11" s="32">
        <v>16</v>
      </c>
      <c r="E11" s="32"/>
      <c r="F11" s="32">
        <v>16</v>
      </c>
      <c r="G11" s="32"/>
      <c r="H11" s="32">
        <v>16</v>
      </c>
      <c r="I11" s="32"/>
      <c r="J11" s="32">
        <v>16</v>
      </c>
      <c r="K11" s="32"/>
      <c r="L11" s="32">
        <v>16</v>
      </c>
    </row>
    <row r="12" spans="1:12" s="36" customFormat="1" ht="13.5" thickBot="1" x14ac:dyDescent="0.25">
      <c r="A12" s="38" t="s">
        <v>50</v>
      </c>
      <c r="B12" s="39"/>
      <c r="C12" s="39"/>
      <c r="D12" s="40">
        <f>D9+D11</f>
        <v>28</v>
      </c>
      <c r="E12" s="29"/>
      <c r="F12" s="40">
        <f>F9+F11</f>
        <v>28</v>
      </c>
      <c r="G12" s="29"/>
      <c r="H12" s="40">
        <f>H9+H11</f>
        <v>28</v>
      </c>
      <c r="I12" s="29"/>
      <c r="J12" s="40">
        <f>J9+J11</f>
        <v>28</v>
      </c>
      <c r="K12" s="29"/>
      <c r="L12" s="40">
        <f>L9+L11</f>
        <v>28</v>
      </c>
    </row>
    <row r="13" spans="1:12" ht="15.75" thickBot="1" x14ac:dyDescent="0.3">
      <c r="A13" s="41" t="s">
        <v>2</v>
      </c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D14" s="43" t="s">
        <v>42</v>
      </c>
      <c r="E14" s="44"/>
      <c r="F14" s="43" t="s">
        <v>43</v>
      </c>
      <c r="G14" s="45"/>
      <c r="H14" s="43" t="s">
        <v>44</v>
      </c>
      <c r="I14" s="45"/>
      <c r="J14" s="43" t="s">
        <v>45</v>
      </c>
      <c r="K14" s="44"/>
      <c r="L14" s="43" t="s">
        <v>46</v>
      </c>
    </row>
    <row r="15" spans="1:12" x14ac:dyDescent="0.25">
      <c r="A15" s="36" t="s">
        <v>3</v>
      </c>
      <c r="B15" s="36"/>
      <c r="C15" s="36"/>
      <c r="D15" s="2"/>
      <c r="E15" s="3"/>
      <c r="F15" s="2"/>
      <c r="G15" s="3"/>
      <c r="H15" s="2"/>
      <c r="I15" s="3"/>
      <c r="J15" s="2"/>
      <c r="K15" s="3"/>
      <c r="L15" s="2"/>
    </row>
    <row r="16" spans="1:12" x14ac:dyDescent="0.25">
      <c r="B16" s="6" t="s">
        <v>1</v>
      </c>
      <c r="D16" s="2">
        <f>(D8*D9*D7)+(D10*D11*D7)</f>
        <v>118660</v>
      </c>
      <c r="E16" s="3"/>
      <c r="F16" s="2">
        <f>(F8*F9*F7)+(F10*F11*F7)</f>
        <v>167520</v>
      </c>
      <c r="G16" s="3"/>
      <c r="H16" s="2">
        <f>(H8*H9*H7)+(H10*H11*H7)</f>
        <v>216380</v>
      </c>
      <c r="I16" s="3"/>
      <c r="J16" s="2">
        <f>(J8*J9*J7)+(J10*J11*J7)</f>
        <v>265240</v>
      </c>
      <c r="K16" s="3"/>
      <c r="L16" s="2">
        <f>(L8*L9*L7)+(L10*L11*L7)</f>
        <v>314100</v>
      </c>
    </row>
    <row r="17" spans="1:12" x14ac:dyDescent="0.25">
      <c r="B17" s="6" t="s">
        <v>4</v>
      </c>
      <c r="D17" s="4">
        <v>0</v>
      </c>
      <c r="E17" s="5"/>
      <c r="F17" s="4">
        <v>0</v>
      </c>
      <c r="G17" s="5"/>
      <c r="H17" s="4">
        <v>0</v>
      </c>
      <c r="I17" s="5"/>
      <c r="J17" s="4">
        <v>0</v>
      </c>
      <c r="K17" s="5"/>
      <c r="L17" s="4">
        <v>0</v>
      </c>
    </row>
    <row r="18" spans="1:12" x14ac:dyDescent="0.25">
      <c r="A18" s="36"/>
      <c r="B18" s="36" t="s">
        <v>5</v>
      </c>
      <c r="C18" s="36"/>
      <c r="D18" s="46">
        <f>SUM(D16:D17)</f>
        <v>118660</v>
      </c>
      <c r="E18" s="47"/>
      <c r="F18" s="46">
        <f>SUM(F16:F17)</f>
        <v>167520</v>
      </c>
      <c r="G18" s="3"/>
      <c r="H18" s="46">
        <f>SUM(H16:H17)</f>
        <v>216380</v>
      </c>
      <c r="I18" s="3"/>
      <c r="J18" s="46">
        <f>SUM(J16:J17)</f>
        <v>265240</v>
      </c>
      <c r="K18" s="3"/>
      <c r="L18" s="46">
        <f>SUM(L16:L17)</f>
        <v>314100</v>
      </c>
    </row>
    <row r="19" spans="1:12" x14ac:dyDescent="0.25">
      <c r="D19" s="2"/>
      <c r="E19" s="3"/>
      <c r="F19" s="2"/>
      <c r="G19" s="3"/>
      <c r="H19" s="2"/>
      <c r="I19" s="3"/>
      <c r="J19" s="2"/>
      <c r="K19" s="3"/>
      <c r="L19" s="2"/>
    </row>
    <row r="20" spans="1:12" x14ac:dyDescent="0.25">
      <c r="A20" s="36" t="s">
        <v>6</v>
      </c>
      <c r="D20" s="2"/>
      <c r="E20" s="3"/>
      <c r="F20" s="2"/>
      <c r="G20" s="3"/>
      <c r="H20" s="2"/>
      <c r="I20" s="3"/>
      <c r="J20" s="2"/>
      <c r="K20" s="3"/>
      <c r="L20" s="2"/>
    </row>
    <row r="21" spans="1:12" x14ac:dyDescent="0.25">
      <c r="A21" s="36" t="s">
        <v>7</v>
      </c>
      <c r="D21" s="2"/>
      <c r="E21" s="3"/>
      <c r="F21" s="2"/>
      <c r="G21" s="3"/>
      <c r="H21" s="2"/>
      <c r="I21" s="3"/>
      <c r="J21" s="2"/>
      <c r="K21" s="3"/>
      <c r="L21" s="2"/>
    </row>
    <row r="22" spans="1:12" x14ac:dyDescent="0.25">
      <c r="A22" s="36"/>
      <c r="B22" s="6" t="s">
        <v>8</v>
      </c>
      <c r="C22" s="78">
        <v>3000</v>
      </c>
      <c r="D22" s="79">
        <f>3*C22</f>
        <v>9000</v>
      </c>
      <c r="E22" s="3"/>
      <c r="F22" s="79">
        <f>D22*1.02</f>
        <v>9180</v>
      </c>
      <c r="G22" s="3"/>
      <c r="H22" s="79">
        <f>F22*1.02</f>
        <v>9363.6</v>
      </c>
      <c r="I22" s="3"/>
      <c r="J22" s="79">
        <f>H22*1.02</f>
        <v>9550.8720000000012</v>
      </c>
      <c r="K22" s="3"/>
      <c r="L22" s="79">
        <f>J22*1.02</f>
        <v>9741.8894400000008</v>
      </c>
    </row>
    <row r="23" spans="1:12" x14ac:dyDescent="0.25">
      <c r="A23" s="36"/>
      <c r="B23" s="6" t="s">
        <v>9</v>
      </c>
      <c r="C23" s="80">
        <v>0.27300000000000002</v>
      </c>
      <c r="D23" s="2">
        <f>C23*D22</f>
        <v>2457</v>
      </c>
      <c r="E23" s="3"/>
      <c r="F23" s="2">
        <f>F22*C23</f>
        <v>2506.1400000000003</v>
      </c>
      <c r="G23" s="3"/>
      <c r="H23" s="2">
        <f>H22*C23</f>
        <v>2556.2628000000004</v>
      </c>
      <c r="I23" s="3"/>
      <c r="J23" s="2">
        <f>J22*C23</f>
        <v>2607.3880560000007</v>
      </c>
      <c r="K23" s="3"/>
      <c r="L23" s="2">
        <f>L22*C23</f>
        <v>2659.5358171200005</v>
      </c>
    </row>
    <row r="24" spans="1:12" s="8" customFormat="1" x14ac:dyDescent="0.25">
      <c r="A24" s="49"/>
      <c r="B24" s="6" t="s">
        <v>10</v>
      </c>
      <c r="C24" s="81">
        <v>1500</v>
      </c>
      <c r="D24" s="79">
        <f>D12*C24</f>
        <v>42000</v>
      </c>
      <c r="E24" s="10"/>
      <c r="F24" s="79">
        <f>D24*1.02</f>
        <v>42840</v>
      </c>
      <c r="G24" s="7"/>
      <c r="H24" s="79">
        <f>F24*1.02</f>
        <v>43696.800000000003</v>
      </c>
      <c r="I24" s="7"/>
      <c r="J24" s="79">
        <f>H24*1.02</f>
        <v>44570.736000000004</v>
      </c>
      <c r="K24" s="7"/>
      <c r="L24" s="79">
        <f>J24*1.02</f>
        <v>45462.150720000005</v>
      </c>
    </row>
    <row r="25" spans="1:12" s="8" customFormat="1" x14ac:dyDescent="0.25">
      <c r="A25" s="49"/>
      <c r="B25" s="6" t="s">
        <v>11</v>
      </c>
      <c r="C25" s="80">
        <v>0.27300000000000002</v>
      </c>
      <c r="D25" s="9">
        <f>D24*C25</f>
        <v>11466</v>
      </c>
      <c r="E25" s="10"/>
      <c r="F25" s="9">
        <f>F24*C25</f>
        <v>11695.320000000002</v>
      </c>
      <c r="G25" s="7"/>
      <c r="H25" s="9">
        <f>H24*C25</f>
        <v>11929.226400000001</v>
      </c>
      <c r="I25" s="7"/>
      <c r="J25" s="9">
        <f>J24*C25</f>
        <v>12167.810928000003</v>
      </c>
      <c r="K25" s="7"/>
      <c r="L25" s="9">
        <f>L24*C25</f>
        <v>12411.167146560003</v>
      </c>
    </row>
    <row r="26" spans="1:12" s="8" customFormat="1" x14ac:dyDescent="0.25">
      <c r="A26" s="49"/>
      <c r="B26" s="6" t="s">
        <v>12</v>
      </c>
      <c r="C26" s="82"/>
      <c r="D26" s="9">
        <f>(19.75*60)*3</f>
        <v>3555</v>
      </c>
      <c r="E26" s="10"/>
      <c r="F26" s="9">
        <f>(19.75*60)*3</f>
        <v>3555</v>
      </c>
      <c r="G26" s="7"/>
      <c r="H26" s="9">
        <f>(19.75*60)*3</f>
        <v>3555</v>
      </c>
      <c r="I26" s="7"/>
      <c r="J26" s="9">
        <f>(19.75*60)*3</f>
        <v>3555</v>
      </c>
      <c r="K26" s="7"/>
      <c r="L26" s="9">
        <f>(19.75*60)*3</f>
        <v>3555</v>
      </c>
    </row>
    <row r="27" spans="1:12" s="8" customFormat="1" x14ac:dyDescent="0.25">
      <c r="A27" s="49"/>
      <c r="B27" s="6" t="s">
        <v>13</v>
      </c>
      <c r="C27" s="80">
        <v>0.27300000000000002</v>
      </c>
      <c r="D27" s="9">
        <f>D26*C27</f>
        <v>970.5150000000001</v>
      </c>
      <c r="E27" s="10"/>
      <c r="F27" s="9">
        <f>F26*C27</f>
        <v>970.5150000000001</v>
      </c>
      <c r="G27" s="7"/>
      <c r="H27" s="9">
        <f>H26*C27</f>
        <v>970.5150000000001</v>
      </c>
      <c r="I27" s="7"/>
      <c r="J27" s="9">
        <f>J26*C27</f>
        <v>970.5150000000001</v>
      </c>
      <c r="K27" s="7"/>
      <c r="L27" s="9">
        <f>L26*C27</f>
        <v>970.5150000000001</v>
      </c>
    </row>
    <row r="28" spans="1:12" s="8" customFormat="1" x14ac:dyDescent="0.25">
      <c r="A28" s="49"/>
      <c r="B28" s="6" t="s">
        <v>51</v>
      </c>
      <c r="C28" s="87">
        <v>2000</v>
      </c>
      <c r="D28" s="9">
        <f>(D8/2)*C28</f>
        <v>15000</v>
      </c>
      <c r="E28" s="10"/>
      <c r="F28" s="9">
        <f>(F8/2)*C28</f>
        <v>20000</v>
      </c>
      <c r="G28" s="83"/>
      <c r="H28" s="9">
        <f>(H8/2)*C28</f>
        <v>25000</v>
      </c>
      <c r="I28" s="83"/>
      <c r="J28" s="9">
        <f>(J8/2)*C28</f>
        <v>30000</v>
      </c>
      <c r="K28" s="83"/>
      <c r="L28" s="9">
        <f>(L8/2)*C28</f>
        <v>35000</v>
      </c>
    </row>
    <row r="29" spans="1:12" x14ac:dyDescent="0.25">
      <c r="A29" s="8"/>
      <c r="B29" s="6" t="s">
        <v>52</v>
      </c>
      <c r="C29" s="81"/>
      <c r="D29" s="11">
        <f>75*D8</f>
        <v>1125</v>
      </c>
      <c r="E29" s="7"/>
      <c r="F29" s="11">
        <f>75*F8</f>
        <v>1500</v>
      </c>
      <c r="G29" s="7"/>
      <c r="H29" s="11">
        <f>75*H8</f>
        <v>1875</v>
      </c>
      <c r="I29" s="7"/>
      <c r="J29" s="11">
        <f>75*J8</f>
        <v>2250</v>
      </c>
      <c r="K29" s="7"/>
      <c r="L29" s="11">
        <f>75*L8</f>
        <v>2625</v>
      </c>
    </row>
    <row r="30" spans="1:12" x14ac:dyDescent="0.25">
      <c r="A30" s="36" t="s">
        <v>4</v>
      </c>
      <c r="B30" s="78"/>
      <c r="C30" s="78"/>
      <c r="D30" s="2"/>
      <c r="E30" s="3"/>
      <c r="F30" s="2"/>
      <c r="G30" s="3"/>
      <c r="H30" s="2"/>
      <c r="I30" s="3"/>
      <c r="J30" s="2"/>
      <c r="K30" s="3"/>
      <c r="L30" s="2"/>
    </row>
    <row r="31" spans="1:12" x14ac:dyDescent="0.25">
      <c r="A31" s="8"/>
      <c r="B31" s="8" t="s">
        <v>53</v>
      </c>
      <c r="C31" s="81"/>
      <c r="D31" s="79">
        <v>1000</v>
      </c>
      <c r="E31" s="83"/>
      <c r="F31" s="79">
        <v>1000</v>
      </c>
      <c r="G31" s="83"/>
      <c r="H31" s="79">
        <v>1000</v>
      </c>
      <c r="I31" s="83"/>
      <c r="J31" s="79">
        <v>1000</v>
      </c>
      <c r="K31" s="83"/>
      <c r="L31" s="79">
        <v>1000</v>
      </c>
    </row>
    <row r="32" spans="1:12" x14ac:dyDescent="0.25">
      <c r="A32" s="8"/>
      <c r="B32" s="8" t="s">
        <v>59</v>
      </c>
      <c r="C32" s="81"/>
      <c r="D32" s="79">
        <v>2870</v>
      </c>
      <c r="E32" s="83"/>
      <c r="F32" s="79">
        <v>2870</v>
      </c>
      <c r="G32" s="83"/>
      <c r="H32" s="79">
        <v>2870</v>
      </c>
      <c r="I32" s="83"/>
      <c r="J32" s="79">
        <v>2870</v>
      </c>
      <c r="K32" s="83"/>
      <c r="L32" s="79">
        <v>2870</v>
      </c>
    </row>
    <row r="33" spans="1:12" ht="15.75" thickBot="1" x14ac:dyDescent="0.3">
      <c r="B33" s="6" t="s">
        <v>14</v>
      </c>
      <c r="D33" s="2">
        <v>5000</v>
      </c>
      <c r="E33" s="5"/>
      <c r="F33" s="2">
        <v>5000</v>
      </c>
      <c r="G33" s="5"/>
      <c r="H33" s="2">
        <v>5000</v>
      </c>
      <c r="I33" s="5"/>
      <c r="J33" s="2">
        <v>5000</v>
      </c>
      <c r="K33" s="5"/>
      <c r="L33" s="2">
        <v>5000</v>
      </c>
    </row>
    <row r="34" spans="1:12" ht="15.75" thickBot="1" x14ac:dyDescent="0.3">
      <c r="A34" s="14"/>
      <c r="B34" s="84" t="s">
        <v>15</v>
      </c>
      <c r="C34" s="84"/>
      <c r="D34" s="85">
        <f>SUM(D22:D33)</f>
        <v>94443.514999999999</v>
      </c>
      <c r="E34" s="86"/>
      <c r="F34" s="85">
        <f>SUM(F22:F33)</f>
        <v>101116.97500000001</v>
      </c>
      <c r="G34" s="86"/>
      <c r="H34" s="85">
        <f>SUM(H22:H33)</f>
        <v>107816.4042</v>
      </c>
      <c r="I34" s="86"/>
      <c r="J34" s="85">
        <f>SUM(J22:J33)</f>
        <v>114542.32198400001</v>
      </c>
      <c r="K34" s="85">
        <f>SUM(K24:K33)</f>
        <v>0</v>
      </c>
      <c r="L34" s="85">
        <f>SUM(L22:L33)</f>
        <v>121295.25812368002</v>
      </c>
    </row>
    <row r="35" spans="1:12" ht="15.75" thickBot="1" x14ac:dyDescent="0.3">
      <c r="B35" s="15"/>
      <c r="C35" s="15"/>
      <c r="D35" s="2"/>
      <c r="E35" s="3"/>
      <c r="F35" s="2"/>
      <c r="G35" s="3"/>
      <c r="H35" s="2"/>
      <c r="I35" s="3"/>
      <c r="J35" s="2"/>
      <c r="K35" s="3"/>
      <c r="L35" s="2"/>
    </row>
    <row r="36" spans="1:12" ht="15.75" thickBot="1" x14ac:dyDescent="0.3">
      <c r="A36" s="55" t="s">
        <v>16</v>
      </c>
      <c r="B36" s="55"/>
      <c r="C36" s="55"/>
      <c r="D36" s="56">
        <f>D18-D34</f>
        <v>24216.485000000001</v>
      </c>
      <c r="E36" s="57"/>
      <c r="F36" s="56">
        <f>F18-F34</f>
        <v>66403.024999999994</v>
      </c>
      <c r="G36" s="57"/>
      <c r="H36" s="56">
        <f>H18-H34</f>
        <v>108563.5958</v>
      </c>
      <c r="I36" s="57"/>
      <c r="J36" s="56">
        <f>J18-J34</f>
        <v>150697.67801599999</v>
      </c>
      <c r="K36" s="57"/>
      <c r="L36" s="56">
        <f>L18-L34</f>
        <v>192804.74187631998</v>
      </c>
    </row>
    <row r="37" spans="1:12" x14ac:dyDescent="0.25">
      <c r="A37" s="36"/>
      <c r="B37" s="58"/>
      <c r="C37" s="58"/>
      <c r="D37" s="2"/>
      <c r="E37" s="3"/>
      <c r="F37" s="2"/>
      <c r="G37" s="3"/>
      <c r="H37" s="2"/>
      <c r="I37" s="3"/>
      <c r="J37" s="2"/>
      <c r="K37" s="3"/>
      <c r="L37" s="2"/>
    </row>
    <row r="38" spans="1:12" x14ac:dyDescent="0.25">
      <c r="A38" s="36" t="s">
        <v>17</v>
      </c>
      <c r="D38" s="16"/>
      <c r="E38" s="17"/>
      <c r="F38" s="16"/>
      <c r="G38" s="17"/>
      <c r="H38" s="16"/>
      <c r="I38" s="17"/>
      <c r="J38" s="16"/>
      <c r="K38" s="17"/>
      <c r="L38" s="16"/>
    </row>
    <row r="39" spans="1:12" x14ac:dyDescent="0.25">
      <c r="B39" s="8" t="s">
        <v>18</v>
      </c>
      <c r="C39" s="8">
        <v>0.14000000000000001</v>
      </c>
      <c r="D39" s="2">
        <f>(C39*D16)</f>
        <v>16612.400000000001</v>
      </c>
      <c r="E39" s="52"/>
      <c r="F39" s="2">
        <f>(C39*F16)</f>
        <v>23452.800000000003</v>
      </c>
      <c r="G39" s="3"/>
      <c r="H39" s="2">
        <f>(C39*H16)</f>
        <v>30293.200000000004</v>
      </c>
      <c r="I39" s="3"/>
      <c r="J39" s="2">
        <f>(C39*J16)</f>
        <v>37133.600000000006</v>
      </c>
      <c r="K39" s="3"/>
      <c r="L39" s="2">
        <f>(C39*L16)</f>
        <v>43974.000000000007</v>
      </c>
    </row>
    <row r="40" spans="1:12" x14ac:dyDescent="0.25">
      <c r="B40" s="8" t="s">
        <v>19</v>
      </c>
      <c r="C40" s="8">
        <v>0.06</v>
      </c>
      <c r="D40" s="2">
        <f>(C40*D34)</f>
        <v>5666.6108999999997</v>
      </c>
      <c r="E40" s="52"/>
      <c r="F40" s="2">
        <f>(C40*F34)</f>
        <v>6067.0185000000001</v>
      </c>
      <c r="G40" s="3"/>
      <c r="H40" s="2">
        <f>(C40*H34)</f>
        <v>6468.9842520000002</v>
      </c>
      <c r="I40" s="3"/>
      <c r="J40" s="2">
        <f>(C40*J34)</f>
        <v>6872.53931904</v>
      </c>
      <c r="K40" s="3"/>
      <c r="L40" s="2">
        <f>(C40*L34)</f>
        <v>7277.7154874208009</v>
      </c>
    </row>
    <row r="41" spans="1:12" x14ac:dyDescent="0.25">
      <c r="B41" s="8" t="s">
        <v>20</v>
      </c>
      <c r="C41" s="48">
        <v>1.4999999999999999E-2</v>
      </c>
      <c r="D41" s="51">
        <f>C41*D16</f>
        <v>1779.8999999999999</v>
      </c>
      <c r="E41" s="52"/>
      <c r="F41" s="51">
        <f>C41*F16</f>
        <v>2512.7999999999997</v>
      </c>
      <c r="G41" s="52"/>
      <c r="H41" s="51">
        <f>C41*H16</f>
        <v>3245.7</v>
      </c>
      <c r="I41" s="52"/>
      <c r="J41" s="51">
        <f>C41*J16</f>
        <v>3978.6</v>
      </c>
      <c r="K41" s="52"/>
      <c r="L41" s="51">
        <f>C41*L16</f>
        <v>4711.5</v>
      </c>
    </row>
    <row r="42" spans="1:12" s="8" customFormat="1" x14ac:dyDescent="0.25">
      <c r="B42" s="8" t="s">
        <v>21</v>
      </c>
      <c r="C42" s="8">
        <v>0.05</v>
      </c>
      <c r="D42" s="51">
        <f>C42*D18</f>
        <v>5933</v>
      </c>
      <c r="E42" s="59"/>
      <c r="F42" s="51">
        <f>C42*F18</f>
        <v>8376</v>
      </c>
      <c r="G42" s="59"/>
      <c r="H42" s="51">
        <f>C42*H18</f>
        <v>10819</v>
      </c>
      <c r="I42" s="59"/>
      <c r="J42" s="51">
        <f>C42*J18</f>
        <v>13262</v>
      </c>
      <c r="K42" s="59"/>
      <c r="L42" s="51">
        <f>C42*L18</f>
        <v>15705</v>
      </c>
    </row>
    <row r="43" spans="1:12" ht="15.75" thickBot="1" x14ac:dyDescent="0.3">
      <c r="B43" s="8" t="s">
        <v>58</v>
      </c>
      <c r="C43" s="8">
        <v>0.3</v>
      </c>
      <c r="D43" s="51">
        <f>C43*D16</f>
        <v>35598</v>
      </c>
      <c r="E43" s="60"/>
      <c r="F43" s="51">
        <f>C43*F16</f>
        <v>50256</v>
      </c>
      <c r="G43" s="12"/>
      <c r="H43" s="51">
        <f>C43*H16</f>
        <v>64914</v>
      </c>
      <c r="I43" s="12"/>
      <c r="J43" s="51">
        <f>C43*J16</f>
        <v>79572</v>
      </c>
      <c r="K43" s="12"/>
      <c r="L43" s="51">
        <f>C43*L16</f>
        <v>94230</v>
      </c>
    </row>
    <row r="44" spans="1:12" ht="15.75" thickBot="1" x14ac:dyDescent="0.3">
      <c r="A44" s="61"/>
      <c r="B44" s="62" t="s">
        <v>22</v>
      </c>
      <c r="C44" s="61"/>
      <c r="D44" s="53">
        <f>SUM(D39:D43)</f>
        <v>65589.910900000003</v>
      </c>
      <c r="E44" s="54"/>
      <c r="F44" s="53">
        <f>SUM(F39:F43)</f>
        <v>90664.618499999997</v>
      </c>
      <c r="G44" s="54"/>
      <c r="H44" s="53">
        <f>SUM(H39:H43)</f>
        <v>115740.884252</v>
      </c>
      <c r="I44" s="54"/>
      <c r="J44" s="53">
        <f>SUM(J39:J43)</f>
        <v>140818.73931904</v>
      </c>
      <c r="K44" s="54"/>
      <c r="L44" s="53">
        <f>SUM(L39:L43)</f>
        <v>165898.21548742079</v>
      </c>
    </row>
    <row r="45" spans="1:12" ht="15.75" customHeight="1" thickBot="1" x14ac:dyDescent="0.3">
      <c r="A45" s="63" t="s">
        <v>23</v>
      </c>
      <c r="B45" s="18"/>
      <c r="C45" s="18"/>
      <c r="D45" s="64">
        <f>D34+D44</f>
        <v>160033.4259</v>
      </c>
      <c r="E45" s="65"/>
      <c r="F45" s="64">
        <f>F34+F44</f>
        <v>191781.59350000002</v>
      </c>
      <c r="G45" s="66"/>
      <c r="H45" s="67">
        <f>H34+H44</f>
        <v>223557.28845200001</v>
      </c>
      <c r="I45" s="66"/>
      <c r="J45" s="67">
        <f>J34+J44</f>
        <v>255361.06130304001</v>
      </c>
      <c r="K45" s="66"/>
      <c r="L45" s="67">
        <f>L34+L44</f>
        <v>287193.47361110081</v>
      </c>
    </row>
    <row r="46" spans="1:12" ht="15.75" thickBot="1" x14ac:dyDescent="0.3">
      <c r="B46" s="50"/>
      <c r="C46" s="50"/>
      <c r="D46" s="51"/>
      <c r="E46" s="52"/>
      <c r="F46" s="51"/>
      <c r="G46" s="68"/>
      <c r="H46" s="51"/>
      <c r="I46" s="68"/>
      <c r="J46" s="51"/>
      <c r="K46" s="68"/>
      <c r="L46" s="51"/>
    </row>
    <row r="47" spans="1:12" s="8" customFormat="1" ht="15.75" thickBot="1" x14ac:dyDescent="0.3">
      <c r="A47" s="69" t="s">
        <v>24</v>
      </c>
      <c r="B47" s="69"/>
      <c r="C47" s="69"/>
      <c r="D47" s="70">
        <f>D18-D45</f>
        <v>-41373.425900000002</v>
      </c>
      <c r="E47" s="71"/>
      <c r="F47" s="70">
        <f>F18-F45</f>
        <v>-24261.593500000017</v>
      </c>
      <c r="G47" s="71"/>
      <c r="H47" s="70">
        <f>H18-H45</f>
        <v>-7177.288452000008</v>
      </c>
      <c r="I47" s="71"/>
      <c r="J47" s="70">
        <f>J18-J45</f>
        <v>9878.9386969599873</v>
      </c>
      <c r="K47" s="71"/>
      <c r="L47" s="70">
        <f>L18-L45</f>
        <v>26906.52638889919</v>
      </c>
    </row>
    <row r="48" spans="1:12" s="8" customFormat="1" ht="15.75" thickBot="1" x14ac:dyDescent="0.3">
      <c r="A48" s="55" t="s">
        <v>25</v>
      </c>
      <c r="B48" s="55"/>
      <c r="C48" s="55"/>
      <c r="D48" s="72">
        <f>D47/D18</f>
        <v>-0.34867205376706556</v>
      </c>
      <c r="E48" s="56"/>
      <c r="F48" s="72">
        <f>F47/F18</f>
        <v>-0.1448280414278893</v>
      </c>
      <c r="G48" s="56"/>
      <c r="H48" s="72">
        <f>H47/H18</f>
        <v>-3.3169832942046437E-2</v>
      </c>
      <c r="I48" s="56"/>
      <c r="J48" s="72">
        <f>J47/J18</f>
        <v>3.7245282374302469E-2</v>
      </c>
      <c r="K48" s="56"/>
      <c r="L48" s="72">
        <f>L47/L18</f>
        <v>8.5662293501748463E-2</v>
      </c>
    </row>
    <row r="49" spans="1:12" s="8" customFormat="1" x14ac:dyDescent="0.25">
      <c r="A49" s="49"/>
      <c r="B49" s="49"/>
      <c r="C49" s="49"/>
      <c r="D49" s="73"/>
      <c r="E49" s="74"/>
      <c r="F49" s="73"/>
      <c r="G49" s="74"/>
      <c r="H49" s="73"/>
      <c r="I49" s="74"/>
      <c r="J49" s="73"/>
      <c r="K49" s="74"/>
      <c r="L49" s="73"/>
    </row>
    <row r="50" spans="1:12" s="8" customFormat="1" x14ac:dyDescent="0.25">
      <c r="A50" s="49" t="s">
        <v>26</v>
      </c>
      <c r="B50" s="49"/>
      <c r="C50" s="49"/>
      <c r="D50" s="74">
        <f>D47</f>
        <v>-41373.425900000002</v>
      </c>
      <c r="E50" s="74"/>
      <c r="F50" s="74">
        <f>F47+D50</f>
        <v>-65635.019400000019</v>
      </c>
      <c r="G50" s="74"/>
      <c r="H50" s="74">
        <f>H47+F50</f>
        <v>-72812.307852000027</v>
      </c>
      <c r="I50" s="74"/>
      <c r="J50" s="74">
        <f>J47+H50</f>
        <v>-62933.36915504004</v>
      </c>
      <c r="K50" s="74"/>
      <c r="L50" s="74">
        <f>L47+J50</f>
        <v>-36026.84276614085</v>
      </c>
    </row>
    <row r="51" spans="1:12" s="8" customFormat="1" ht="15.75" thickBot="1" x14ac:dyDescent="0.3">
      <c r="A51" s="49"/>
      <c r="B51" s="49"/>
      <c r="C51" s="49"/>
      <c r="D51" s="73"/>
      <c r="E51" s="74"/>
      <c r="F51" s="73"/>
      <c r="G51" s="74"/>
      <c r="H51" s="73"/>
      <c r="I51" s="74"/>
      <c r="J51" s="73"/>
      <c r="K51" s="74"/>
      <c r="L51" s="73"/>
    </row>
    <row r="52" spans="1:12" s="8" customFormat="1" ht="15.75" thickBot="1" x14ac:dyDescent="0.3">
      <c r="A52" s="49" t="s">
        <v>27</v>
      </c>
      <c r="B52" s="49"/>
      <c r="C52" s="8">
        <v>0.15</v>
      </c>
      <c r="D52" s="75">
        <f>D47*C52</f>
        <v>-6206.0138850000003</v>
      </c>
      <c r="E52" s="75"/>
      <c r="F52" s="75">
        <f>C52*F47</f>
        <v>-3639.2390250000026</v>
      </c>
      <c r="G52" s="75"/>
      <c r="H52" s="75">
        <f>H47*C52</f>
        <v>-1076.5932678000011</v>
      </c>
      <c r="I52" s="75"/>
      <c r="J52" s="75">
        <f>J47*C52</f>
        <v>1481.840804543998</v>
      </c>
      <c r="K52" s="75"/>
      <c r="L52" s="75">
        <f>L47*C52</f>
        <v>4035.9789583348784</v>
      </c>
    </row>
    <row r="53" spans="1:12" s="8" customFormat="1" ht="15.75" thickBot="1" x14ac:dyDescent="0.3">
      <c r="A53" s="49" t="s">
        <v>28</v>
      </c>
      <c r="B53" s="49"/>
      <c r="C53" s="8">
        <v>0.05</v>
      </c>
      <c r="D53" s="75">
        <f>D47*C53</f>
        <v>-2068.6712950000001</v>
      </c>
      <c r="E53" s="75"/>
      <c r="F53" s="75">
        <f>F47*C53</f>
        <v>-1213.0796750000009</v>
      </c>
      <c r="G53" s="75"/>
      <c r="H53" s="75">
        <f>H47*C53</f>
        <v>-358.86442260000041</v>
      </c>
      <c r="I53" s="75"/>
      <c r="J53" s="75">
        <f>C53*J47</f>
        <v>493.94693484799939</v>
      </c>
      <c r="K53" s="75"/>
      <c r="L53" s="75">
        <f>L47*C53</f>
        <v>1345.3263194449596</v>
      </c>
    </row>
    <row r="54" spans="1:12" s="8" customFormat="1" x14ac:dyDescent="0.25">
      <c r="A54" s="49"/>
      <c r="B54" s="49"/>
      <c r="D54" s="76"/>
      <c r="E54" s="76"/>
      <c r="F54" s="76"/>
      <c r="G54" s="76"/>
      <c r="H54" s="76"/>
      <c r="I54" s="76"/>
      <c r="J54" s="76"/>
      <c r="K54" s="76"/>
      <c r="L54" s="76"/>
    </row>
    <row r="55" spans="1:12" s="8" customFormat="1" x14ac:dyDescent="0.25">
      <c r="A55" s="49"/>
      <c r="B55" s="49"/>
      <c r="D55" s="76"/>
      <c r="E55" s="76"/>
      <c r="F55" s="76"/>
      <c r="G55" s="76"/>
      <c r="H55" s="76"/>
      <c r="I55" s="76"/>
      <c r="J55" s="76"/>
      <c r="K55" s="76"/>
      <c r="L55" s="76"/>
    </row>
    <row r="56" spans="1:12" s="8" customFormat="1" x14ac:dyDescent="0.25">
      <c r="A56" s="49"/>
      <c r="B56" s="49"/>
      <c r="D56" s="76"/>
      <c r="E56" s="76"/>
      <c r="F56" s="76"/>
      <c r="G56" s="76"/>
      <c r="H56" s="76"/>
      <c r="I56" s="76"/>
      <c r="J56" s="76"/>
      <c r="K56" s="76"/>
      <c r="L56" s="76"/>
    </row>
    <row r="57" spans="1:12" s="8" customFormat="1" x14ac:dyDescent="0.25">
      <c r="A57" s="49"/>
      <c r="B57" s="49"/>
      <c r="D57" s="76"/>
      <c r="E57" s="76"/>
      <c r="F57" s="76"/>
      <c r="G57" s="76"/>
      <c r="H57" s="76"/>
      <c r="I57" s="76"/>
      <c r="J57" s="76"/>
      <c r="K57" s="76"/>
      <c r="L57" s="76"/>
    </row>
    <row r="58" spans="1:12" s="8" customFormat="1" x14ac:dyDescent="0.25">
      <c r="A58" s="49"/>
      <c r="B58" s="49"/>
      <c r="D58" s="76"/>
      <c r="E58" s="76"/>
      <c r="F58" s="76"/>
      <c r="G58" s="76"/>
      <c r="H58" s="76"/>
      <c r="I58" s="76"/>
      <c r="J58" s="76"/>
      <c r="K58" s="76"/>
      <c r="L58" s="76"/>
    </row>
    <row r="59" spans="1:12" s="8" customFormat="1" x14ac:dyDescent="0.25">
      <c r="A59" s="77"/>
      <c r="B59" s="50"/>
      <c r="C59" s="50"/>
      <c r="D59" s="19"/>
      <c r="E59" s="19"/>
      <c r="F59" s="19"/>
      <c r="G59" s="19"/>
      <c r="H59" s="20"/>
      <c r="I59" s="20"/>
      <c r="J59" s="20"/>
      <c r="K59" s="20"/>
      <c r="L59" s="20"/>
    </row>
    <row r="60" spans="1:12" s="8" customFormat="1" x14ac:dyDescent="0.25">
      <c r="A60" s="49"/>
      <c r="B60" s="8" t="s">
        <v>29</v>
      </c>
    </row>
    <row r="61" spans="1:12" s="8" customFormat="1" x14ac:dyDescent="0.25">
      <c r="B61" s="89" t="s">
        <v>30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</row>
    <row r="62" spans="1:12" s="8" customFormat="1" x14ac:dyDescent="0.25">
      <c r="B62" s="89" t="s">
        <v>31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</row>
    <row r="63" spans="1:12" s="8" customFormat="1" x14ac:dyDescent="0.25">
      <c r="B63" s="8" t="s">
        <v>32</v>
      </c>
    </row>
    <row r="64" spans="1:12" s="8" customFormat="1" x14ac:dyDescent="0.25">
      <c r="B64" s="8" t="s">
        <v>33</v>
      </c>
    </row>
    <row r="65" spans="2:2" s="8" customFormat="1" x14ac:dyDescent="0.25">
      <c r="B65" s="8" t="s">
        <v>34</v>
      </c>
    </row>
    <row r="66" spans="2:2" s="8" customFormat="1" x14ac:dyDescent="0.25">
      <c r="B66" s="8" t="s">
        <v>35</v>
      </c>
    </row>
    <row r="67" spans="2:2" s="8" customFormat="1" x14ac:dyDescent="0.25">
      <c r="B67" s="8" t="s">
        <v>36</v>
      </c>
    </row>
    <row r="68" spans="2:2" s="8" customFormat="1" x14ac:dyDescent="0.25">
      <c r="B68" s="8" t="s">
        <v>37</v>
      </c>
    </row>
    <row r="69" spans="2:2" s="8" customFormat="1" x14ac:dyDescent="0.25">
      <c r="B69" s="8" t="s">
        <v>38</v>
      </c>
    </row>
    <row r="70" spans="2:2" s="8" customFormat="1" x14ac:dyDescent="0.25">
      <c r="B70" s="8" t="s">
        <v>39</v>
      </c>
    </row>
    <row r="71" spans="2:2" s="8" customFormat="1" x14ac:dyDescent="0.25">
      <c r="B71" s="8" t="s">
        <v>40</v>
      </c>
    </row>
    <row r="72" spans="2:2" s="8" customFormat="1" x14ac:dyDescent="0.25">
      <c r="B72" s="8" t="s">
        <v>41</v>
      </c>
    </row>
    <row r="73" spans="2:2" s="8" customFormat="1" x14ac:dyDescent="0.25"/>
    <row r="74" spans="2:2" s="8" customFormat="1" x14ac:dyDescent="0.25"/>
    <row r="75" spans="2:2" s="8" customFormat="1" x14ac:dyDescent="0.25">
      <c r="B75" s="6"/>
    </row>
  </sheetData>
  <mergeCells count="6">
    <mergeCell ref="B62:L62"/>
    <mergeCell ref="A1:L1"/>
    <mergeCell ref="A2:L2"/>
    <mergeCell ref="A7:B7"/>
    <mergeCell ref="A8:B8"/>
    <mergeCell ref="B61:L61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University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Gayle Feallock</cp:lastModifiedBy>
  <dcterms:created xsi:type="dcterms:W3CDTF">2017-02-24T22:14:31Z</dcterms:created>
  <dcterms:modified xsi:type="dcterms:W3CDTF">2018-03-02T19:41:44Z</dcterms:modified>
</cp:coreProperties>
</file>