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feallock\Desktop\"/>
    </mc:Choice>
  </mc:AlternateContent>
  <bookViews>
    <workbookView xWindow="825" yWindow="0" windowWidth="20100" windowHeight="15255" activeTab="1"/>
  </bookViews>
  <sheets>
    <sheet name="Revenue" sheetId="1" r:id="rId1"/>
    <sheet name="Cost" sheetId="2" r:id="rId2"/>
  </sheets>
  <definedNames>
    <definedName name="average_ftes_under">Revenue!$B$41</definedName>
    <definedName name="average_ftes_upper">Revenue!#REF!</definedName>
    <definedName name="benefit">Cost!$H$49</definedName>
    <definedName name="faculty_salary">Cost!$E$6</definedName>
    <definedName name="fresh_attrition">Revenue!$B$39</definedName>
    <definedName name="funding_internal_year1">Revenue!$B$18</definedName>
    <definedName name="funding_internal_year2">Revenue!$C$18</definedName>
    <definedName name="funding_internal_year3">Revenue!$D$18</definedName>
    <definedName name="funding_internal_year4">Revenue!$E$18</definedName>
    <definedName name="funding_internal_year5">Revenue!$F$18</definedName>
    <definedName name="funding_year1">Revenue!$B$17</definedName>
    <definedName name="funding_year2">Revenue!$C$17</definedName>
    <definedName name="funding_year3">Revenue!$D$17</definedName>
    <definedName name="funding_year4">Revenue!$E$17</definedName>
    <definedName name="funding_year5">Revenue!$F$17</definedName>
    <definedName name="GE_FTES_year1">Revenue!$B$19</definedName>
    <definedName name="GE_FTES_year2">Revenue!$C$19</definedName>
    <definedName name="GE_FTES_year3">Revenue!$D$19</definedName>
    <definedName name="GE_FTES_year4">Revenue!$E$19</definedName>
    <definedName name="GE_FTES_year5">Revenue!$F$19</definedName>
    <definedName name="lecturer_salary">Cost!$H$47</definedName>
    <definedName name="master_attrition">Revenue!#REF!</definedName>
    <definedName name="percent_in_college">Revenue!$C$11</definedName>
    <definedName name="percent_in_program">Revenue!$C$10</definedName>
    <definedName name="program_unit_percent">Revenue!$C$9</definedName>
    <definedName name="revenue_per_ftes">Revenue!$B$42</definedName>
    <definedName name="revenue_year1">Revenue!$B$31</definedName>
    <definedName name="revenue_year2">Revenue!$C$31</definedName>
    <definedName name="revenue_year3">Revenue!$D$31</definedName>
    <definedName name="revenue_year4">Revenue!$E$31</definedName>
    <definedName name="revenue_year5">Revenue!$F$31</definedName>
    <definedName name="soph_attrition">Revenue!$B$40</definedName>
    <definedName name="staff_salary">Cost!$H$48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L40" i="2" l="1"/>
  <c r="L41" i="2"/>
  <c r="C10" i="1"/>
  <c r="D25" i="1"/>
  <c r="E26" i="1"/>
  <c r="F27" i="1"/>
  <c r="E25" i="1"/>
  <c r="F26" i="1"/>
  <c r="F25" i="1"/>
  <c r="C25" i="1"/>
  <c r="D26" i="1"/>
  <c r="E27" i="1"/>
  <c r="F28" i="1"/>
  <c r="F29" i="1"/>
  <c r="C9" i="1"/>
  <c r="F31" i="1"/>
  <c r="L39" i="2"/>
  <c r="L10" i="2"/>
  <c r="L11" i="2"/>
  <c r="L12" i="2"/>
  <c r="L38" i="2"/>
  <c r="L42" i="2"/>
  <c r="L43" i="2"/>
  <c r="J41" i="2"/>
  <c r="J42" i="2"/>
  <c r="B25" i="1"/>
  <c r="C26" i="1"/>
  <c r="D27" i="1"/>
  <c r="E28" i="1"/>
  <c r="E29" i="1"/>
  <c r="E31" i="1"/>
  <c r="J39" i="2"/>
  <c r="J40" i="2"/>
  <c r="J10" i="2"/>
  <c r="J11" i="2"/>
  <c r="J12" i="2"/>
  <c r="J38" i="2"/>
  <c r="J43" i="2"/>
  <c r="H40" i="2"/>
  <c r="H41" i="2"/>
  <c r="H42" i="2"/>
  <c r="C27" i="1"/>
  <c r="D28" i="1"/>
  <c r="D29" i="1"/>
  <c r="D31" i="1"/>
  <c r="H39" i="2"/>
  <c r="H10" i="2"/>
  <c r="H11" i="2"/>
  <c r="H12" i="2"/>
  <c r="H38" i="2"/>
  <c r="H43" i="2"/>
  <c r="F40" i="2"/>
  <c r="F41" i="2"/>
  <c r="F42" i="2"/>
  <c r="B27" i="1"/>
  <c r="C28" i="1"/>
  <c r="C29" i="1"/>
  <c r="C31" i="1"/>
  <c r="F39" i="2"/>
  <c r="F10" i="2"/>
  <c r="F11" i="2"/>
  <c r="F12" i="2"/>
  <c r="F38" i="2"/>
  <c r="F43" i="2"/>
  <c r="D41" i="2"/>
  <c r="D42" i="2"/>
  <c r="B29" i="1"/>
  <c r="B31" i="1"/>
  <c r="D39" i="2"/>
  <c r="D10" i="2"/>
  <c r="D11" i="2"/>
  <c r="D12" i="2"/>
  <c r="D38" i="2"/>
  <c r="D40" i="2"/>
  <c r="D43" i="2"/>
  <c r="C11" i="1"/>
  <c r="F33" i="1"/>
  <c r="F32" i="1"/>
  <c r="E33" i="1"/>
  <c r="E32" i="1"/>
  <c r="D33" i="1"/>
  <c r="D32" i="1"/>
  <c r="C33" i="1"/>
  <c r="C32" i="1"/>
  <c r="B33" i="1"/>
  <c r="B32" i="1"/>
  <c r="F34" i="1"/>
  <c r="E34" i="1"/>
  <c r="D34" i="1"/>
  <c r="C34" i="1"/>
  <c r="B34" i="1"/>
</calcChain>
</file>

<file path=xl/comments1.xml><?xml version="1.0" encoding="utf-8"?>
<comments xmlns="http://schemas.openxmlformats.org/spreadsheetml/2006/main">
  <authors>
    <author>IITS</author>
  </authors>
  <commentList>
    <comment ref="B6" authorId="0" shapeId="0">
      <text>
        <r>
          <rPr>
            <b/>
            <sz val="9"/>
            <color indexed="12"/>
            <rFont val="Tahoma"/>
            <family val="2"/>
          </rPr>
          <t>Provide the abbreviated name of the college where the program is housed. In case of a joint program between several colleges, please enter all college names.</t>
        </r>
      </text>
    </comment>
    <comment ref="B7" authorId="0" shapeId="0">
      <text>
        <r>
          <rPr>
            <b/>
            <sz val="9"/>
            <color indexed="12"/>
            <rFont val="Tahoma"/>
            <family val="2"/>
          </rPr>
          <t>Name of the department that proposes the program. In case that this is a joint program between different departments please provide the names of the proposing departments.</t>
        </r>
      </text>
    </comment>
    <comment ref="B8" authorId="0" shapeId="0">
      <text>
        <r>
          <rPr>
            <b/>
            <sz val="9"/>
            <color indexed="12"/>
            <rFont val="Tahoma"/>
            <family val="2"/>
          </rPr>
          <t>Enter the name of the proposed program.</t>
        </r>
      </text>
    </comment>
    <comment ref="B9" authorId="0" shapeId="0">
      <text>
        <r>
          <rPr>
            <b/>
            <sz val="9"/>
            <color indexed="12"/>
            <rFont val="Tahoma"/>
            <family val="2"/>
          </rPr>
          <t>Number of units required to complete the program.</t>
        </r>
      </text>
    </comment>
    <comment ref="B10" authorId="0" shapeId="0">
      <text>
        <r>
          <rPr>
            <b/>
            <sz val="9"/>
            <color indexed="12"/>
            <rFont val="Tahoma"/>
            <family val="2"/>
          </rPr>
          <t>Number of units that a student needs to take within the program to finish the degree. In case that different options/concentrations require different number of units provide an average unit count.</t>
        </r>
      </text>
    </comment>
    <comment ref="B11" authorId="0" shapeId="0">
      <text>
        <r>
          <rPr>
            <b/>
            <sz val="9"/>
            <color indexed="12"/>
            <rFont val="Tahoma"/>
            <family val="2"/>
          </rPr>
          <t>If students are required to take courses within the college of the program, but outside the proposed program, then provide this number here. For example students in Computer Science (CS) need to take courses in Mathematics (MATH), the units of these Mathematics courses would be part of item B11.</t>
        </r>
      </text>
    </comment>
    <comment ref="B14" authorId="0" shapeId="0">
      <text>
        <r>
          <rPr>
            <b/>
            <sz val="9"/>
            <color indexed="12"/>
            <rFont val="Tahoma"/>
            <family val="2"/>
          </rPr>
          <t>Provide the enrollment predictions for the first five years in these two lines. The predictions are based on the analysis in item 6e) of the P-Form.</t>
        </r>
      </text>
    </comment>
    <comment ref="B17" authorId="0" shapeId="0">
      <text>
        <r>
          <rPr>
            <b/>
            <sz val="9"/>
            <color indexed="12"/>
            <rFont val="Tahoma"/>
            <family val="2"/>
          </rPr>
          <t>Provide the amount of secured external funding (grants, endowments,…) for each of the first five years. The line refers to item 7e) of the P-Form.</t>
        </r>
      </text>
    </comment>
    <comment ref="B18" authorId="0" shapeId="0">
      <text>
        <r>
          <rPr>
            <b/>
            <sz val="9"/>
            <color indexed="12"/>
            <rFont val="Tahoma"/>
            <family val="2"/>
          </rPr>
          <t>Enter the additional funds for each of the first five years. This line refers to item 7f) of the P-Form template. Explain these funding sources in item 7f).</t>
        </r>
      </text>
    </comment>
    <comment ref="B19" authorId="0" shapeId="0">
      <text>
        <r>
          <rPr>
            <b/>
            <sz val="9"/>
            <color indexed="12"/>
            <rFont val="Tahoma"/>
            <family val="2"/>
          </rPr>
          <t>Enter the number of FTES generated by the offering of GE courses for each of the first five years. Students of the proposed major should not be double counted. This line refers to item 7f) of the P-Form template. Please see the explanation in the 'Tips' document</t>
        </r>
        <r>
          <rPr>
            <b/>
            <sz val="9"/>
            <color indexed="48"/>
            <rFont val="Tahoma"/>
            <family val="2"/>
          </rPr>
          <t>.</t>
        </r>
      </text>
    </comment>
  </commentList>
</comments>
</file>

<file path=xl/comments2.xml><?xml version="1.0" encoding="utf-8"?>
<comments xmlns="http://schemas.openxmlformats.org/spreadsheetml/2006/main">
  <authors>
    <author>IITS</author>
  </authors>
  <commentList>
    <comment ref="E6" authorId="0" shapeId="0">
      <text>
        <r>
          <rPr>
            <b/>
            <sz val="9"/>
            <color indexed="12"/>
            <rFont val="Tahoma"/>
            <family val="2"/>
          </rPr>
          <t>Provide an estimate for the salary of a new tenure track faculty. Please consult with the Associate Dean.</t>
        </r>
      </text>
    </comment>
    <comment ref="C10" authorId="0" shapeId="0">
      <text>
        <r>
          <rPr>
            <b/>
            <sz val="9"/>
            <color indexed="12"/>
            <rFont val="Tahoma"/>
            <family val="2"/>
          </rPr>
          <t>Please provide for every year the number of tenure track faculty needed to offer the program. These numbers are cummulative, not just the additional faculty in each year.</t>
        </r>
      </text>
    </comment>
    <comment ref="C11" authorId="0" shapeId="0">
      <text>
        <r>
          <rPr>
            <b/>
            <sz val="9"/>
            <color indexed="12"/>
            <rFont val="Tahoma"/>
            <family val="2"/>
          </rPr>
          <t>Please provide for every year the number of lecturers needed to offer the program. These numbers are cummulative, not just the additional lecturers in each year.</t>
        </r>
      </text>
    </comment>
    <comment ref="C12" authorId="0" shapeId="0">
      <text>
        <r>
          <rPr>
            <b/>
            <sz val="9"/>
            <color indexed="12"/>
            <rFont val="Tahoma"/>
            <family val="2"/>
          </rPr>
          <t>Please provide for every year the number of lecturers needed to offer the program. These numbers are cummulative, not just the additional staff in each year.</t>
        </r>
      </text>
    </comment>
    <comment ref="D14" authorId="0" shapeId="0">
      <text>
        <r>
          <rPr>
            <b/>
            <sz val="9"/>
            <color indexed="12"/>
            <rFont val="Tahoma"/>
            <family val="2"/>
          </rPr>
          <t>Please provide the startup cost for new tenure track faculty in case the program is self-supported.</t>
        </r>
      </text>
    </comment>
    <comment ref="D17" authorId="0" shapeId="0">
      <text>
        <r>
          <rPr>
            <b/>
            <sz val="9"/>
            <color indexed="12"/>
            <rFont val="Tahoma"/>
            <family val="2"/>
          </rPr>
          <t>Please provide cost estimates for the categories construction, renovation, and rental/lease. These numbers are based on the narrative in items 7b) and 8b) of the P-Form. For every year enter the costs that occur in this year.</t>
        </r>
      </text>
    </comment>
    <comment ref="D22" authorId="0" shapeId="0">
      <text>
        <r>
          <rPr>
            <b/>
            <sz val="9"/>
            <color indexed="12"/>
            <rFont val="Tahoma"/>
            <family val="2"/>
          </rPr>
          <t>Please enter cost estimates for library resources here. These estimates are based on the narrative in item 7c) and 7d) of the P-Form and the report/memo of the library. If the costs are recurring the costs have to be entered for all 5 years.</t>
        </r>
      </text>
    </comment>
    <comment ref="D26" authorId="0" shapeId="0">
      <text>
        <r>
          <rPr>
            <b/>
            <sz val="9"/>
            <color indexed="12"/>
            <rFont val="Tahoma"/>
            <family val="2"/>
          </rPr>
          <t>Please provide cost estimates for IITS resources. Contact the office of the Dean of IITS for these estimates. The narrative in item 7b), 7d), 8b) or 8d) of the P-Form should document the need for these expenditures. If the costs are recurring the costs have to be entered for all 5 years.</t>
        </r>
      </text>
    </comment>
    <comment ref="D30" authorId="0" shapeId="0">
      <text>
        <r>
          <rPr>
            <b/>
            <sz val="9"/>
            <color indexed="12"/>
            <rFont val="Tahoma"/>
            <family val="2"/>
          </rPr>
          <t>Enter cost estimates for specialized equipment or material here. The narrative in item 7d) or 8d) of the P-Form should justify the need for the equipment/material. If the cost is recurring or new equipment is needed over time provide the estimates for all 5 years.</t>
        </r>
      </text>
    </comment>
    <comment ref="D33" authorId="0" shapeId="0">
      <text>
        <r>
          <rPr>
            <b/>
            <sz val="9"/>
            <color indexed="12"/>
            <rFont val="Tahoma"/>
            <family val="2"/>
          </rPr>
          <t>Please provide for each year additional costs, that have not been entered in any of the above fields. The narrative in items 7d) or 8d) of the P-Form should explain these costs.</t>
        </r>
      </text>
    </comment>
  </commentList>
</comments>
</file>

<file path=xl/sharedStrings.xml><?xml version="1.0" encoding="utf-8"?>
<sst xmlns="http://schemas.openxmlformats.org/spreadsheetml/2006/main" count="81" uniqueCount="68">
  <si>
    <t>TOTAL</t>
  </si>
  <si>
    <t>Personnel</t>
  </si>
  <si>
    <t>TT Faculty</t>
  </si>
  <si>
    <t>Lecturers</t>
  </si>
  <si>
    <t>Staff</t>
  </si>
  <si>
    <t>Space</t>
  </si>
  <si>
    <t>Construction</t>
  </si>
  <si>
    <t>Renovation</t>
  </si>
  <si>
    <t>Library Resources</t>
  </si>
  <si>
    <t>Acquisition</t>
  </si>
  <si>
    <t>Subscription</t>
  </si>
  <si>
    <t>Equipment/Materials</t>
  </si>
  <si>
    <t>Durable</t>
  </si>
  <si>
    <t>Expendable</t>
  </si>
  <si>
    <t>Program Cost</t>
  </si>
  <si>
    <t>Data about the proposed program.</t>
  </si>
  <si>
    <t>Year 1</t>
  </si>
  <si>
    <t>Year 2</t>
  </si>
  <si>
    <t>Year 3</t>
  </si>
  <si>
    <t>Year 4</t>
  </si>
  <si>
    <t>Year 5</t>
  </si>
  <si>
    <t>IITS Resources</t>
  </si>
  <si>
    <t>Program Revenue</t>
  </si>
  <si>
    <t>Average cost of TT faculty (without benefit) :</t>
  </si>
  <si>
    <t>Freshmen</t>
  </si>
  <si>
    <t>Sophomore</t>
  </si>
  <si>
    <t>Junior</t>
  </si>
  <si>
    <t>Senior</t>
  </si>
  <si>
    <t xml:space="preserve">Projected enrollment and revenue </t>
  </si>
  <si>
    <t>1. 10% attrition from freshman to sophomore:</t>
  </si>
  <si>
    <t>2. 5% attrition from sophomore to junior:</t>
  </si>
  <si>
    <t>1. Average Lecturer Cost (without benefit):</t>
  </si>
  <si>
    <t>2. Average Staff Cost (without benefit):</t>
  </si>
  <si>
    <t>3. Average Benefit:</t>
  </si>
  <si>
    <t>Planning assumptions  (to be updated by the Office of the Vice-Provost)</t>
  </si>
  <si>
    <t>Planning assumptions (to be updated by the Office of the Vice-Provost)</t>
  </si>
  <si>
    <t>Other</t>
  </si>
  <si>
    <t>Miscellanea</t>
  </si>
  <si>
    <t>Startup if program is self-supported</t>
  </si>
  <si>
    <t>Rental/Lease</t>
  </si>
  <si>
    <t>Program net return</t>
  </si>
  <si>
    <t>4. Amount Academic Affairs will receive per FTES:</t>
  </si>
  <si>
    <t>3. FTES assumes average unit load of 13 units per undergraduate:</t>
  </si>
  <si>
    <t>A. ANTICIPATED REVENUES FOR THE PROPOSED NEW UNDERGRADUATE PROGRAM</t>
  </si>
  <si>
    <t>Data about the proposed program</t>
  </si>
  <si>
    <t>External funding</t>
  </si>
  <si>
    <t>Projected cost and revenue</t>
  </si>
  <si>
    <t>College(s) where the program is housed</t>
  </si>
  <si>
    <t>Name of the proposed program</t>
  </si>
  <si>
    <t>Number of units of the proposed program</t>
  </si>
  <si>
    <t>Number of units taken inside the program's department(s)</t>
  </si>
  <si>
    <t>Number of units taken inside the department(s)' college(s) but outside the program's department(s)</t>
  </si>
  <si>
    <t>Revenue for the college (without the revenue for the proposed program)</t>
  </si>
  <si>
    <t>Revenue for outside colleges</t>
  </si>
  <si>
    <t>Revenue for AA</t>
  </si>
  <si>
    <t>The grey fields in this section should be filled out by the proposer.</t>
  </si>
  <si>
    <t>Additional internal funding</t>
  </si>
  <si>
    <t>Estimated additional internal funding</t>
  </si>
  <si>
    <t>Revenue for the program (based on the enrollment in the major)</t>
  </si>
  <si>
    <t>Revenue from GE offerings</t>
  </si>
  <si>
    <t>B.  ANTICIPATED COST AND REVENUE PROJECTIONS FOR THE PROPOSED NEW UNDERGRADUATE PROGRAM</t>
  </si>
  <si>
    <t>Estimated FTES generated by Service and GE demand</t>
  </si>
  <si>
    <t>Estimated number of incoming freshmen</t>
  </si>
  <si>
    <t>Estimated number of incoming transfer students</t>
  </si>
  <si>
    <t>Department(s) which proposes the program</t>
  </si>
  <si>
    <t>Sample Program</t>
  </si>
  <si>
    <t>CHABSS</t>
  </si>
  <si>
    <t>Theatre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</si>
</sst>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164" formatCode="0.0%"/>
    <numFmt numFmtId="165" formatCode="&quot;$&quot;#,##0"/>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9"/>
      <color indexed="12"/>
      <name val="Tahoma"/>
      <family val="2"/>
    </font>
    <font>
      <b/>
      <sz val="9"/>
      <color indexed="48"/>
      <name val="Tahoma"/>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ck">
        <color auto="1"/>
      </right>
      <top style="thin">
        <color auto="1"/>
      </top>
      <bottom/>
      <diagonal/>
    </border>
    <border>
      <left style="thin">
        <color auto="1"/>
      </left>
      <right/>
      <top/>
      <bottom style="thick">
        <color auto="1"/>
      </bottom>
      <diagonal/>
    </border>
    <border>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105">
    <xf numFmtId="0" fontId="0" fillId="0" borderId="0" xfId="0"/>
    <xf numFmtId="5" fontId="0" fillId="2" borderId="5" xfId="0" applyNumberFormat="1" applyFill="1" applyBorder="1" applyProtection="1">
      <protection locked="0"/>
    </xf>
    <xf numFmtId="0" fontId="0" fillId="2" borderId="0" xfId="0" applyFont="1" applyFill="1" applyBorder="1" applyAlignment="1" applyProtection="1">
      <alignment horizontal="right"/>
      <protection locked="0"/>
    </xf>
    <xf numFmtId="5" fontId="0" fillId="2" borderId="5" xfId="0" applyNumberFormat="1" applyFill="1" applyBorder="1" applyAlignment="1" applyProtection="1">
      <alignment horizontal="right" vertical="top"/>
      <protection locked="0"/>
    </xf>
    <xf numFmtId="0" fontId="0" fillId="2" borderId="14" xfId="0" applyFill="1" applyBorder="1" applyProtection="1">
      <protection locked="0"/>
    </xf>
    <xf numFmtId="5" fontId="0" fillId="2" borderId="15" xfId="0" applyNumberFormat="1" applyFill="1" applyBorder="1" applyAlignment="1" applyProtection="1">
      <alignment horizontal="right" vertical="top"/>
      <protection locked="0"/>
    </xf>
    <xf numFmtId="6" fontId="0" fillId="2" borderId="15" xfId="0" applyNumberFormat="1" applyFill="1" applyBorder="1" applyProtection="1">
      <protection locked="0"/>
    </xf>
    <xf numFmtId="5" fontId="0" fillId="2" borderId="15" xfId="0" applyNumberFormat="1" applyFill="1" applyBorder="1" applyProtection="1">
      <protection locked="0"/>
    </xf>
    <xf numFmtId="0" fontId="0" fillId="0" borderId="0" xfId="0" applyProtection="1"/>
    <xf numFmtId="0" fontId="1" fillId="0" borderId="0" xfId="0" applyFont="1" applyProtection="1"/>
    <xf numFmtId="0" fontId="1" fillId="0" borderId="1" xfId="0" applyFont="1" applyBorder="1" applyProtection="1"/>
    <xf numFmtId="0" fontId="0" fillId="0" borderId="2" xfId="0" applyFont="1" applyBorder="1" applyProtection="1"/>
    <xf numFmtId="0" fontId="0" fillId="0" borderId="3" xfId="0" applyFont="1" applyBorder="1" applyProtection="1"/>
    <xf numFmtId="0" fontId="0" fillId="0" borderId="4" xfId="0" applyFont="1" applyBorder="1" applyProtection="1"/>
    <xf numFmtId="164" fontId="2" fillId="0" borderId="0" xfId="0" applyNumberFormat="1" applyFont="1" applyBorder="1" applyProtection="1"/>
    <xf numFmtId="0" fontId="0" fillId="0" borderId="0" xfId="0" applyFont="1" applyBorder="1" applyProtection="1"/>
    <xf numFmtId="0" fontId="0" fillId="0" borderId="5" xfId="0" applyFont="1" applyBorder="1" applyProtection="1"/>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6" xfId="0" applyFont="1" applyFill="1" applyBorder="1" applyProtection="1"/>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0" fillId="0" borderId="2" xfId="0" applyBorder="1" applyProtection="1"/>
    <xf numFmtId="0" fontId="0" fillId="0" borderId="3" xfId="0" applyBorder="1" applyProtection="1"/>
    <xf numFmtId="0" fontId="0" fillId="0" borderId="4" xfId="0" applyBorder="1" applyProtection="1"/>
    <xf numFmtId="0" fontId="1" fillId="0" borderId="0" xfId="0" applyFont="1" applyBorder="1" applyAlignment="1" applyProtection="1">
      <alignment horizontal="right" vertical="top"/>
    </xf>
    <xf numFmtId="0" fontId="1" fillId="0" borderId="5" xfId="0" applyFont="1" applyBorder="1" applyAlignment="1" applyProtection="1">
      <alignment horizontal="right" vertical="top"/>
    </xf>
    <xf numFmtId="0" fontId="0" fillId="0" borderId="0" xfId="0" applyBorder="1" applyProtection="1"/>
    <xf numFmtId="1" fontId="0" fillId="0" borderId="0" xfId="0" applyNumberFormat="1" applyBorder="1" applyProtection="1"/>
    <xf numFmtId="0" fontId="0" fillId="0" borderId="5" xfId="0" applyBorder="1" applyProtection="1"/>
    <xf numFmtId="1" fontId="0" fillId="0" borderId="5" xfId="0" applyNumberFormat="1" applyBorder="1" applyProtection="1"/>
    <xf numFmtId="0" fontId="1" fillId="0" borderId="4" xfId="0" applyFont="1" applyBorder="1" applyProtection="1"/>
    <xf numFmtId="165" fontId="1" fillId="0" borderId="0" xfId="0" applyNumberFormat="1" applyFont="1" applyBorder="1" applyProtection="1"/>
    <xf numFmtId="165" fontId="1" fillId="0" borderId="5" xfId="0" applyNumberFormat="1" applyFont="1" applyBorder="1" applyProtection="1"/>
    <xf numFmtId="165" fontId="0" fillId="0" borderId="0" xfId="0" applyNumberFormat="1" applyFont="1" applyBorder="1" applyProtection="1"/>
    <xf numFmtId="165" fontId="0" fillId="0" borderId="5" xfId="0" applyNumberFormat="1" applyFont="1" applyBorder="1" applyProtection="1"/>
    <xf numFmtId="165" fontId="0" fillId="0" borderId="0" xfId="0" applyNumberFormat="1" applyBorder="1" applyProtection="1"/>
    <xf numFmtId="165" fontId="0" fillId="0" borderId="5" xfId="0" applyNumberFormat="1" applyBorder="1" applyProtection="1"/>
    <xf numFmtId="0" fontId="0" fillId="0" borderId="6" xfId="0" applyFill="1" applyBorder="1" applyProtection="1"/>
    <xf numFmtId="0" fontId="0" fillId="0" borderId="0" xfId="0" applyFill="1" applyBorder="1" applyProtection="1"/>
    <xf numFmtId="3" fontId="0" fillId="0" borderId="0" xfId="0" applyNumberFormat="1" applyBorder="1" applyProtection="1"/>
    <xf numFmtId="0" fontId="0" fillId="0" borderId="1" xfId="0" applyBorder="1" applyProtection="1"/>
    <xf numFmtId="9" fontId="0" fillId="0" borderId="2" xfId="0" applyNumberFormat="1" applyBorder="1" applyProtection="1"/>
    <xf numFmtId="10" fontId="0" fillId="0" borderId="3" xfId="0" applyNumberFormat="1" applyBorder="1" applyProtection="1"/>
    <xf numFmtId="9" fontId="0" fillId="0" borderId="0" xfId="0" applyNumberFormat="1" applyBorder="1" applyProtection="1"/>
    <xf numFmtId="0" fontId="0" fillId="0" borderId="6" xfId="0" applyBorder="1" applyProtection="1"/>
    <xf numFmtId="165" fontId="0" fillId="0" borderId="7" xfId="0" applyNumberFormat="1" applyBorder="1" applyProtection="1"/>
    <xf numFmtId="0" fontId="0" fillId="0" borderId="7" xfId="0" applyBorder="1" applyProtection="1"/>
    <xf numFmtId="0" fontId="0" fillId="0" borderId="8" xfId="0" applyBorder="1" applyProtection="1"/>
    <xf numFmtId="0" fontId="1" fillId="0" borderId="0" xfId="0" applyFont="1" applyBorder="1" applyProtection="1"/>
    <xf numFmtId="0" fontId="0" fillId="0" borderId="14" xfId="0" applyBorder="1" applyProtection="1"/>
    <xf numFmtId="0" fontId="0" fillId="0" borderId="15" xfId="0" applyBorder="1" applyProtection="1"/>
    <xf numFmtId="6" fontId="0" fillId="0" borderId="15" xfId="0" applyNumberFormat="1" applyBorder="1" applyProtection="1"/>
    <xf numFmtId="6" fontId="0" fillId="0" borderId="5" xfId="0" applyNumberFormat="1" applyBorder="1" applyProtection="1"/>
    <xf numFmtId="0" fontId="1" fillId="0" borderId="14" xfId="0" applyFont="1" applyBorder="1" applyProtection="1"/>
    <xf numFmtId="0" fontId="1" fillId="0" borderId="4" xfId="0" applyFont="1" applyFill="1" applyBorder="1" applyProtection="1"/>
    <xf numFmtId="5" fontId="1" fillId="0" borderId="15" xfId="0" applyNumberFormat="1" applyFont="1" applyBorder="1" applyAlignment="1" applyProtection="1"/>
    <xf numFmtId="6" fontId="1" fillId="0" borderId="14" xfId="0" applyNumberFormat="1" applyFont="1" applyBorder="1" applyAlignment="1" applyProtection="1">
      <alignment horizontal="right" vertical="top"/>
    </xf>
    <xf numFmtId="0" fontId="1" fillId="0" borderId="14" xfId="0" applyFont="1" applyBorder="1" applyAlignment="1" applyProtection="1">
      <alignment horizontal="right" vertical="top"/>
    </xf>
    <xf numFmtId="5" fontId="1" fillId="0" borderId="5" xfId="0" applyNumberFormat="1" applyFont="1" applyBorder="1" applyAlignment="1" applyProtection="1"/>
    <xf numFmtId="5" fontId="1" fillId="0" borderId="15" xfId="0" applyNumberFormat="1" applyFont="1" applyBorder="1" applyProtection="1"/>
    <xf numFmtId="5" fontId="1" fillId="0" borderId="5" xfId="0" applyNumberFormat="1" applyFont="1" applyBorder="1" applyProtection="1"/>
    <xf numFmtId="0" fontId="1" fillId="0" borderId="6" xfId="0" applyFont="1" applyBorder="1" applyProtection="1"/>
    <xf numFmtId="0" fontId="0" fillId="0" borderId="17" xfId="0" applyBorder="1" applyProtection="1"/>
    <xf numFmtId="5" fontId="1" fillId="0" borderId="18" xfId="0" applyNumberFormat="1" applyFont="1" applyBorder="1" applyProtection="1"/>
    <xf numFmtId="5" fontId="1" fillId="0" borderId="8" xfId="0" applyNumberFormat="1" applyFont="1" applyBorder="1" applyProtection="1"/>
    <xf numFmtId="165" fontId="0" fillId="0" borderId="2" xfId="0" applyNumberFormat="1" applyBorder="1" applyProtection="1"/>
    <xf numFmtId="9" fontId="0" fillId="0" borderId="7" xfId="0" applyNumberFormat="1" applyBorder="1" applyProtection="1"/>
    <xf numFmtId="6" fontId="0" fillId="2" borderId="5" xfId="0" applyNumberFormat="1" applyFill="1" applyBorder="1" applyProtection="1">
      <protection locked="0"/>
    </xf>
    <xf numFmtId="0" fontId="0" fillId="2" borderId="0" xfId="0" applyFont="1" applyFill="1" applyBorder="1" applyAlignment="1" applyProtection="1">
      <alignment horizontal="right" vertical="center"/>
      <protection locked="0"/>
    </xf>
    <xf numFmtId="0" fontId="0" fillId="2" borderId="5" xfId="0" applyFont="1" applyFill="1" applyBorder="1" applyAlignment="1" applyProtection="1">
      <alignment horizontal="right" vertical="center"/>
      <protection locked="0"/>
    </xf>
    <xf numFmtId="165" fontId="0" fillId="2" borderId="0" xfId="0" applyNumberFormat="1" applyFont="1" applyFill="1" applyBorder="1" applyAlignment="1" applyProtection="1">
      <alignment horizontal="right" vertical="center"/>
      <protection locked="0"/>
    </xf>
    <xf numFmtId="165" fontId="0" fillId="2" borderId="5"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right" vertical="center"/>
    </xf>
    <xf numFmtId="0" fontId="0" fillId="3" borderId="5" xfId="0" applyFont="1" applyFill="1" applyBorder="1" applyAlignment="1" applyProtection="1">
      <alignment horizontal="right" vertical="center"/>
    </xf>
    <xf numFmtId="165" fontId="0" fillId="0" borderId="8" xfId="0" applyNumberFormat="1" applyBorder="1" applyProtection="1"/>
    <xf numFmtId="165" fontId="0" fillId="2" borderId="0" xfId="0" applyNumberFormat="1" applyFill="1" applyBorder="1" applyProtection="1">
      <protection locked="0"/>
    </xf>
    <xf numFmtId="0" fontId="1" fillId="0" borderId="1" xfId="0" applyFont="1" applyBorder="1" applyAlignment="1" applyProtection="1">
      <alignment horizontal="left"/>
    </xf>
    <xf numFmtId="0" fontId="1" fillId="0" borderId="2" xfId="0" applyFont="1" applyBorder="1" applyAlignment="1" applyProtection="1">
      <alignment horizontal="center"/>
    </xf>
    <xf numFmtId="0" fontId="1" fillId="0" borderId="3" xfId="0" applyFont="1" applyBorder="1" applyAlignment="1" applyProtection="1">
      <alignment horizontal="center"/>
    </xf>
    <xf numFmtId="5" fontId="0" fillId="0" borderId="0" xfId="0" applyNumberFormat="1" applyFill="1" applyBorder="1" applyProtection="1"/>
    <xf numFmtId="5" fontId="0" fillId="0" borderId="18" xfId="0" applyNumberFormat="1" applyFill="1" applyBorder="1" applyProtection="1"/>
    <xf numFmtId="0" fontId="0" fillId="0" borderId="17" xfId="0" applyFill="1" applyBorder="1" applyProtection="1"/>
    <xf numFmtId="5" fontId="0" fillId="0" borderId="8" xfId="0" applyNumberFormat="1" applyFill="1" applyBorder="1" applyProtection="1"/>
    <xf numFmtId="0" fontId="0" fillId="0" borderId="19" xfId="0" applyBorder="1" applyProtection="1"/>
    <xf numFmtId="6" fontId="0" fillId="0" borderId="20" xfId="0" applyNumberFormat="1" applyBorder="1" applyProtection="1"/>
    <xf numFmtId="0" fontId="0" fillId="0" borderId="20" xfId="0" applyBorder="1" applyProtection="1"/>
    <xf numFmtId="0" fontId="0" fillId="0" borderId="14" xfId="0" applyFill="1" applyBorder="1" applyProtection="1"/>
    <xf numFmtId="5" fontId="0" fillId="0" borderId="15" xfId="0" applyNumberFormat="1" applyFill="1" applyBorder="1" applyProtection="1"/>
    <xf numFmtId="5" fontId="0" fillId="0" borderId="5" xfId="0" applyNumberFormat="1" applyFill="1" applyBorder="1" applyProtection="1"/>
    <xf numFmtId="3" fontId="0" fillId="2" borderId="0" xfId="0" applyNumberFormat="1" applyFont="1" applyFill="1" applyBorder="1" applyAlignment="1" applyProtection="1">
      <alignment horizontal="right" vertical="center"/>
      <protection locked="0"/>
    </xf>
    <xf numFmtId="3" fontId="0" fillId="2" borderId="5" xfId="0" applyNumberFormat="1" applyFont="1" applyFill="1" applyBorder="1" applyAlignment="1" applyProtection="1">
      <alignment horizontal="right" vertic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0" fillId="2" borderId="0"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5" xfId="0" applyFill="1" applyBorder="1" applyAlignment="1" applyProtection="1">
      <alignment horizontal="left"/>
      <protection locked="0"/>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16" xfId="0" applyFont="1" applyBorder="1" applyAlignment="1" applyProtection="1">
      <alignment horizont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5"/>
  <sheetViews>
    <sheetView topLeftCell="A19" workbookViewId="0">
      <selection activeCell="G22" sqref="G22"/>
    </sheetView>
  </sheetViews>
  <sheetFormatPr defaultColWidth="8.85546875" defaultRowHeight="15" x14ac:dyDescent="0.25"/>
  <cols>
    <col min="1" max="1" width="90" customWidth="1"/>
    <col min="2" max="2" width="9.140625" bestFit="1" customWidth="1"/>
    <col min="3" max="3" width="10.28515625" bestFit="1" customWidth="1"/>
    <col min="4" max="6" width="10.140625" bestFit="1" customWidth="1"/>
  </cols>
  <sheetData>
    <row r="1" spans="1:7" x14ac:dyDescent="0.25">
      <c r="A1" s="8"/>
      <c r="B1" s="8"/>
      <c r="C1" s="8"/>
      <c r="D1" s="8"/>
      <c r="E1" s="8"/>
      <c r="F1" s="8"/>
      <c r="G1" s="8"/>
    </row>
    <row r="2" spans="1:7" x14ac:dyDescent="0.25">
      <c r="A2" s="9" t="s">
        <v>43</v>
      </c>
      <c r="B2" s="9"/>
      <c r="C2" s="9"/>
      <c r="D2" s="8"/>
      <c r="E2" s="8"/>
      <c r="F2" s="8"/>
      <c r="G2" s="8"/>
    </row>
    <row r="3" spans="1:7" ht="15.75" thickBot="1" x14ac:dyDescent="0.3">
      <c r="A3" s="9"/>
      <c r="B3" s="9"/>
      <c r="C3" s="9"/>
      <c r="D3" s="8"/>
      <c r="E3" s="8"/>
      <c r="F3" s="8"/>
      <c r="G3" s="8"/>
    </row>
    <row r="4" spans="1:7" ht="16.5" thickTop="1" thickBot="1" x14ac:dyDescent="0.3">
      <c r="A4" s="92" t="s">
        <v>15</v>
      </c>
      <c r="B4" s="93"/>
      <c r="C4" s="93"/>
      <c r="D4" s="93"/>
      <c r="E4" s="93"/>
      <c r="F4" s="94"/>
      <c r="G4" s="8"/>
    </row>
    <row r="5" spans="1:7" ht="15.75" thickTop="1" x14ac:dyDescent="0.25">
      <c r="A5" s="10" t="s">
        <v>55</v>
      </c>
      <c r="B5" s="11"/>
      <c r="C5" s="11"/>
      <c r="D5" s="11"/>
      <c r="E5" s="11"/>
      <c r="F5" s="12"/>
      <c r="G5" s="8"/>
    </row>
    <row r="6" spans="1:7" x14ac:dyDescent="0.25">
      <c r="A6" s="13" t="s">
        <v>47</v>
      </c>
      <c r="B6" s="95" t="s">
        <v>66</v>
      </c>
      <c r="C6" s="95"/>
      <c r="D6" s="95"/>
      <c r="E6" s="95"/>
      <c r="F6" s="96"/>
      <c r="G6" s="8"/>
    </row>
    <row r="7" spans="1:7" x14ac:dyDescent="0.25">
      <c r="A7" s="13" t="s">
        <v>64</v>
      </c>
      <c r="B7" s="95" t="s">
        <v>67</v>
      </c>
      <c r="C7" s="95"/>
      <c r="D7" s="95"/>
      <c r="E7" s="95"/>
      <c r="F7" s="96"/>
      <c r="G7" s="8"/>
    </row>
    <row r="8" spans="1:7" x14ac:dyDescent="0.25">
      <c r="A8" s="13" t="s">
        <v>48</v>
      </c>
      <c r="B8" s="97" t="s">
        <v>65</v>
      </c>
      <c r="C8" s="97"/>
      <c r="D8" s="97"/>
      <c r="E8" s="97"/>
      <c r="F8" s="98"/>
      <c r="G8" s="8"/>
    </row>
    <row r="9" spans="1:7" x14ac:dyDescent="0.25">
      <c r="A9" s="13" t="s">
        <v>49</v>
      </c>
      <c r="B9" s="2">
        <v>120</v>
      </c>
      <c r="C9" s="14">
        <f>B9/120</f>
        <v>1</v>
      </c>
      <c r="D9" s="15"/>
      <c r="E9" s="15"/>
      <c r="F9" s="16"/>
      <c r="G9" s="8"/>
    </row>
    <row r="10" spans="1:7" x14ac:dyDescent="0.25">
      <c r="A10" s="13" t="s">
        <v>50</v>
      </c>
      <c r="B10" s="2">
        <v>72</v>
      </c>
      <c r="C10" s="14">
        <f>B10/B9</f>
        <v>0.6</v>
      </c>
      <c r="D10" s="15"/>
      <c r="E10" s="15"/>
      <c r="F10" s="16"/>
      <c r="G10" s="8"/>
    </row>
    <row r="11" spans="1:7" x14ac:dyDescent="0.25">
      <c r="A11" s="13" t="s">
        <v>51</v>
      </c>
      <c r="B11" s="2">
        <v>15</v>
      </c>
      <c r="C11" s="14">
        <f>B11/B9</f>
        <v>0.125</v>
      </c>
      <c r="D11" s="15"/>
      <c r="E11" s="15"/>
      <c r="F11" s="16"/>
      <c r="G11" s="8"/>
    </row>
    <row r="12" spans="1:7" x14ac:dyDescent="0.25">
      <c r="A12" s="13"/>
      <c r="B12" s="15"/>
      <c r="C12" s="15"/>
      <c r="D12" s="15"/>
      <c r="E12" s="15"/>
      <c r="F12" s="16"/>
      <c r="G12" s="8"/>
    </row>
    <row r="13" spans="1:7" x14ac:dyDescent="0.25">
      <c r="A13" s="13"/>
      <c r="B13" s="17" t="s">
        <v>16</v>
      </c>
      <c r="C13" s="17" t="s">
        <v>17</v>
      </c>
      <c r="D13" s="17" t="s">
        <v>18</v>
      </c>
      <c r="E13" s="17" t="s">
        <v>19</v>
      </c>
      <c r="F13" s="18" t="s">
        <v>20</v>
      </c>
      <c r="G13" s="8"/>
    </row>
    <row r="14" spans="1:7" x14ac:dyDescent="0.25">
      <c r="A14" s="13" t="s">
        <v>62</v>
      </c>
      <c r="B14" s="69">
        <v>10</v>
      </c>
      <c r="C14" s="69">
        <v>12</v>
      </c>
      <c r="D14" s="69">
        <v>15</v>
      </c>
      <c r="E14" s="69">
        <v>15</v>
      </c>
      <c r="F14" s="70">
        <v>15</v>
      </c>
      <c r="G14" s="8"/>
    </row>
    <row r="15" spans="1:7" x14ac:dyDescent="0.25">
      <c r="A15" s="13" t="s">
        <v>63</v>
      </c>
      <c r="B15" s="69">
        <v>4</v>
      </c>
      <c r="C15" s="69">
        <v>6</v>
      </c>
      <c r="D15" s="69">
        <v>8</v>
      </c>
      <c r="E15" s="69">
        <v>10</v>
      </c>
      <c r="F15" s="70">
        <v>12</v>
      </c>
      <c r="G15" s="8"/>
    </row>
    <row r="16" spans="1:7" x14ac:dyDescent="0.25">
      <c r="A16" s="13"/>
      <c r="B16" s="73"/>
      <c r="C16" s="73"/>
      <c r="D16" s="73"/>
      <c r="E16" s="73"/>
      <c r="F16" s="74"/>
      <c r="G16" s="8"/>
    </row>
    <row r="17" spans="1:7" x14ac:dyDescent="0.25">
      <c r="A17" s="13" t="s">
        <v>45</v>
      </c>
      <c r="B17" s="71">
        <v>0</v>
      </c>
      <c r="C17" s="71">
        <v>0</v>
      </c>
      <c r="D17" s="71">
        <v>0</v>
      </c>
      <c r="E17" s="71">
        <v>0</v>
      </c>
      <c r="F17" s="72">
        <v>0</v>
      </c>
      <c r="G17" s="8"/>
    </row>
    <row r="18" spans="1:7" x14ac:dyDescent="0.25">
      <c r="A18" s="13" t="s">
        <v>57</v>
      </c>
      <c r="B18" s="71">
        <v>0</v>
      </c>
      <c r="C18" s="71">
        <v>0</v>
      </c>
      <c r="D18" s="71">
        <v>0</v>
      </c>
      <c r="E18" s="71">
        <v>0</v>
      </c>
      <c r="F18" s="72">
        <v>0</v>
      </c>
      <c r="G18" s="8"/>
    </row>
    <row r="19" spans="1:7" x14ac:dyDescent="0.25">
      <c r="A19" s="13" t="s">
        <v>61</v>
      </c>
      <c r="B19" s="90">
        <v>70</v>
      </c>
      <c r="C19" s="90">
        <v>73</v>
      </c>
      <c r="D19" s="90">
        <v>80</v>
      </c>
      <c r="E19" s="90">
        <v>85</v>
      </c>
      <c r="F19" s="91">
        <v>88</v>
      </c>
      <c r="G19" s="8"/>
    </row>
    <row r="20" spans="1:7" ht="15.75" thickBot="1" x14ac:dyDescent="0.3">
      <c r="A20" s="19"/>
      <c r="B20" s="20"/>
      <c r="C20" s="20"/>
      <c r="D20" s="20"/>
      <c r="E20" s="20"/>
      <c r="F20" s="21"/>
      <c r="G20" s="8"/>
    </row>
    <row r="21" spans="1:7" ht="16.5" thickTop="1" thickBot="1" x14ac:dyDescent="0.3">
      <c r="A21" s="9"/>
      <c r="B21" s="8"/>
      <c r="C21" s="8"/>
      <c r="D21" s="8"/>
      <c r="E21" s="8"/>
      <c r="F21" s="8"/>
      <c r="G21" s="8"/>
    </row>
    <row r="22" spans="1:7" ht="16.5" thickTop="1" thickBot="1" x14ac:dyDescent="0.3">
      <c r="A22" s="92" t="s">
        <v>28</v>
      </c>
      <c r="B22" s="93"/>
      <c r="C22" s="93"/>
      <c r="D22" s="93"/>
      <c r="E22" s="93"/>
      <c r="F22" s="94"/>
      <c r="G22" s="8"/>
    </row>
    <row r="23" spans="1:7" ht="15.75" thickTop="1" x14ac:dyDescent="0.25">
      <c r="A23" s="10"/>
      <c r="B23" s="22"/>
      <c r="C23" s="22"/>
      <c r="D23" s="22"/>
      <c r="E23" s="22"/>
      <c r="F23" s="23"/>
      <c r="G23" s="8"/>
    </row>
    <row r="24" spans="1:7" x14ac:dyDescent="0.25">
      <c r="A24" s="24"/>
      <c r="B24" s="25" t="s">
        <v>16</v>
      </c>
      <c r="C24" s="25" t="s">
        <v>17</v>
      </c>
      <c r="D24" s="25" t="s">
        <v>18</v>
      </c>
      <c r="E24" s="25" t="s">
        <v>19</v>
      </c>
      <c r="F24" s="26" t="s">
        <v>20</v>
      </c>
      <c r="G24" s="8"/>
    </row>
    <row r="25" spans="1:7" x14ac:dyDescent="0.25">
      <c r="A25" s="24" t="s">
        <v>24</v>
      </c>
      <c r="B25" s="27">
        <f>B14</f>
        <v>10</v>
      </c>
      <c r="C25" s="27">
        <f>C14</f>
        <v>12</v>
      </c>
      <c r="D25" s="27">
        <f>D14</f>
        <v>15</v>
      </c>
      <c r="E25" s="28">
        <f>E14</f>
        <v>15</v>
      </c>
      <c r="F25" s="29">
        <f>F14</f>
        <v>15</v>
      </c>
      <c r="G25" s="8"/>
    </row>
    <row r="26" spans="1:7" x14ac:dyDescent="0.25">
      <c r="A26" s="24" t="s">
        <v>25</v>
      </c>
      <c r="B26" s="28">
        <v>0</v>
      </c>
      <c r="C26" s="28">
        <f>B25*(1-fresh_attrition)</f>
        <v>9</v>
      </c>
      <c r="D26" s="28">
        <f>C25*(1-fresh_attrition)</f>
        <v>10.8</v>
      </c>
      <c r="E26" s="28">
        <f>D25*(1-fresh_attrition)</f>
        <v>13.5</v>
      </c>
      <c r="F26" s="30">
        <f>E25*(1-fresh_attrition)</f>
        <v>13.5</v>
      </c>
      <c r="G26" s="8"/>
    </row>
    <row r="27" spans="1:7" x14ac:dyDescent="0.25">
      <c r="A27" s="24" t="s">
        <v>26</v>
      </c>
      <c r="B27" s="28">
        <f>B15</f>
        <v>4</v>
      </c>
      <c r="C27" s="28">
        <f>C15</f>
        <v>6</v>
      </c>
      <c r="D27" s="28">
        <f>C26*(1-soph_attrition)+D15</f>
        <v>16.549999999999997</v>
      </c>
      <c r="E27" s="28">
        <f>D26*(1-soph_attrition)+E15</f>
        <v>20.259999999999998</v>
      </c>
      <c r="F27" s="30">
        <f>E26*(1-soph_attrition)+F15</f>
        <v>24.824999999999999</v>
      </c>
      <c r="G27" s="8"/>
    </row>
    <row r="28" spans="1:7" x14ac:dyDescent="0.25">
      <c r="A28" s="24" t="s">
        <v>27</v>
      </c>
      <c r="B28" s="28">
        <v>0</v>
      </c>
      <c r="C28" s="28">
        <f>B27</f>
        <v>4</v>
      </c>
      <c r="D28" s="28">
        <f>C27</f>
        <v>6</v>
      </c>
      <c r="E28" s="28">
        <f>D27</f>
        <v>16.549999999999997</v>
      </c>
      <c r="F28" s="30">
        <f>E27</f>
        <v>20.259999999999998</v>
      </c>
      <c r="G28" s="8"/>
    </row>
    <row r="29" spans="1:7" x14ac:dyDescent="0.25">
      <c r="A29" s="24" t="s">
        <v>0</v>
      </c>
      <c r="B29" s="27">
        <f>ROUND(SUM(B25:B28),0)</f>
        <v>14</v>
      </c>
      <c r="C29" s="27">
        <f t="shared" ref="C29:F29" si="0">ROUND(SUM(C25:C28),0)</f>
        <v>31</v>
      </c>
      <c r="D29" s="27">
        <f t="shared" si="0"/>
        <v>48</v>
      </c>
      <c r="E29" s="27">
        <f t="shared" si="0"/>
        <v>65</v>
      </c>
      <c r="F29" s="29">
        <f t="shared" si="0"/>
        <v>74</v>
      </c>
      <c r="G29" s="8"/>
    </row>
    <row r="30" spans="1:7" x14ac:dyDescent="0.25">
      <c r="A30" s="24"/>
      <c r="B30" s="27"/>
      <c r="C30" s="27"/>
      <c r="D30" s="27"/>
      <c r="E30" s="27"/>
      <c r="F30" s="29"/>
      <c r="G30" s="8"/>
    </row>
    <row r="31" spans="1:7" x14ac:dyDescent="0.25">
      <c r="A31" s="31" t="s">
        <v>58</v>
      </c>
      <c r="B31" s="32">
        <f>B$29*(average_ftes_under/15)*program_unit_percent*percent_in_program*revenue_per_ftes</f>
        <v>34216</v>
      </c>
      <c r="C31" s="32">
        <f>C$29*(average_ftes_under/15)*program_unit_percent*percent_in_program*revenue_per_ftes</f>
        <v>75764</v>
      </c>
      <c r="D31" s="32">
        <f>D$29*(average_ftes_under/15)*program_unit_percent*percent_in_program*revenue_per_ftes</f>
        <v>117312</v>
      </c>
      <c r="E31" s="32">
        <f>E$29*(average_ftes_under/15)*program_unit_percent*percent_in_program*revenue_per_ftes</f>
        <v>158860</v>
      </c>
      <c r="F31" s="33">
        <f>F$29*(average_ftes_under/15)*program_unit_percent*percent_in_program*revenue_per_ftes</f>
        <v>180856.00000000003</v>
      </c>
      <c r="G31" s="8"/>
    </row>
    <row r="32" spans="1:7" x14ac:dyDescent="0.25">
      <c r="A32" s="24" t="s">
        <v>52</v>
      </c>
      <c r="B32" s="34">
        <f>B$29*(average_ftes_under/15)*program_unit_percent*percent_in_college*revenue_per_ftes</f>
        <v>7128.333333333333</v>
      </c>
      <c r="C32" s="34">
        <f>C$29*(average_ftes_under/15)*program_unit_percent*percent_in_college*revenue_per_ftes</f>
        <v>15784.166666666666</v>
      </c>
      <c r="D32" s="34">
        <f>D$29*(average_ftes_under/15)*program_unit_percent*percent_in_college*revenue_per_ftes</f>
        <v>24440</v>
      </c>
      <c r="E32" s="34">
        <f>E$29*(average_ftes_under/15)*program_unit_percent*percent_in_college*revenue_per_ftes</f>
        <v>33095.833333333336</v>
      </c>
      <c r="F32" s="35">
        <f>F$29*(average_ftes_under/15)*program_unit_percent*percent_in_college*revenue_per_ftes</f>
        <v>37678.333333333336</v>
      </c>
      <c r="G32" s="8"/>
    </row>
    <row r="33" spans="1:7" x14ac:dyDescent="0.25">
      <c r="A33" s="24" t="s">
        <v>53</v>
      </c>
      <c r="B33" s="36">
        <f>B$29*(average_ftes_under/15)*program_unit_percent*(1-percent_in_program-percent_in_college)*revenue_per_ftes</f>
        <v>15682.333333333334</v>
      </c>
      <c r="C33" s="36">
        <f>C$29*(average_ftes_under/15)*program_unit_percent*(1-percent_in_program-percent_in_college)*revenue_per_ftes</f>
        <v>34725.166666666672</v>
      </c>
      <c r="D33" s="36">
        <f>D$29*(average_ftes_under/15)*program_unit_percent*(1-percent_in_program-percent_in_college)*revenue_per_ftes</f>
        <v>53768.000000000007</v>
      </c>
      <c r="E33" s="36">
        <f>E$29*(average_ftes_under/15)*program_unit_percent*(1-percent_in_program-percent_in_college)*revenue_per_ftes</f>
        <v>72810.833333333343</v>
      </c>
      <c r="F33" s="37">
        <f>F$29*(average_ftes_under/15)*program_unit_percent*(1-percent_in_program-percent_in_college)*revenue_per_ftes</f>
        <v>82892.333333333343</v>
      </c>
      <c r="G33" s="8"/>
    </row>
    <row r="34" spans="1:7" x14ac:dyDescent="0.25">
      <c r="A34" s="24" t="s">
        <v>54</v>
      </c>
      <c r="B34" s="36">
        <f>SUM(B31:B33)</f>
        <v>57026.666666666672</v>
      </c>
      <c r="C34" s="36">
        <f>SUM(C31:C33)</f>
        <v>126273.33333333334</v>
      </c>
      <c r="D34" s="36">
        <f>SUM(D31:D33)</f>
        <v>195520</v>
      </c>
      <c r="E34" s="36">
        <f>SUM(E31:E33)</f>
        <v>264766.66666666669</v>
      </c>
      <c r="F34" s="37">
        <f>SUM(F31:F33)</f>
        <v>301426.66666666674</v>
      </c>
      <c r="G34" s="8"/>
    </row>
    <row r="35" spans="1:7" ht="15.75" thickBot="1" x14ac:dyDescent="0.3">
      <c r="A35" s="45"/>
      <c r="B35" s="46"/>
      <c r="C35" s="46"/>
      <c r="D35" s="46"/>
      <c r="E35" s="46"/>
      <c r="F35" s="75"/>
      <c r="G35" s="8"/>
    </row>
    <row r="36" spans="1:7" ht="15.75" thickTop="1" x14ac:dyDescent="0.25">
      <c r="A36" s="39"/>
      <c r="B36" s="40"/>
      <c r="C36" s="40"/>
      <c r="D36" s="40"/>
      <c r="E36" s="40"/>
      <c r="F36" s="40"/>
      <c r="G36" s="8"/>
    </row>
    <row r="37" spans="1:7" ht="15.75" thickBot="1" x14ac:dyDescent="0.3">
      <c r="A37" s="8"/>
      <c r="B37" s="8"/>
      <c r="C37" s="8"/>
      <c r="D37" s="8"/>
      <c r="E37" s="8"/>
      <c r="F37" s="8"/>
      <c r="G37" s="8"/>
    </row>
    <row r="38" spans="1:7" ht="16.5" thickTop="1" thickBot="1" x14ac:dyDescent="0.3">
      <c r="A38" s="99" t="s">
        <v>35</v>
      </c>
      <c r="B38" s="100"/>
      <c r="C38" s="100"/>
      <c r="D38" s="100"/>
      <c r="E38" s="100"/>
      <c r="F38" s="101"/>
      <c r="G38" s="8"/>
    </row>
    <row r="39" spans="1:7" ht="15.75" thickTop="1" x14ac:dyDescent="0.25">
      <c r="A39" s="41" t="s">
        <v>29</v>
      </c>
      <c r="B39" s="42">
        <v>0.1</v>
      </c>
      <c r="C39" s="22"/>
      <c r="D39" s="22"/>
      <c r="E39" s="22"/>
      <c r="F39" s="43"/>
      <c r="G39" s="8"/>
    </row>
    <row r="40" spans="1:7" x14ac:dyDescent="0.25">
      <c r="A40" s="24" t="s">
        <v>30</v>
      </c>
      <c r="B40" s="44">
        <v>0.05</v>
      </c>
      <c r="C40" s="27"/>
      <c r="D40" s="27"/>
      <c r="E40" s="27"/>
      <c r="F40" s="29"/>
      <c r="G40" s="8"/>
    </row>
    <row r="41" spans="1:7" x14ac:dyDescent="0.25">
      <c r="A41" s="24" t="s">
        <v>42</v>
      </c>
      <c r="B41" s="27">
        <v>13</v>
      </c>
      <c r="C41" s="27"/>
      <c r="D41" s="27"/>
      <c r="E41" s="27"/>
      <c r="F41" s="29"/>
      <c r="G41" s="8"/>
    </row>
    <row r="42" spans="1:7" ht="15.75" thickBot="1" x14ac:dyDescent="0.3">
      <c r="A42" s="45" t="s">
        <v>41</v>
      </c>
      <c r="B42" s="46">
        <v>4700</v>
      </c>
      <c r="C42" s="47"/>
      <c r="D42" s="47"/>
      <c r="E42" s="47"/>
      <c r="F42" s="48"/>
      <c r="G42" s="8"/>
    </row>
    <row r="43" spans="1:7" ht="15.75" thickTop="1"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sheetData>
  <sheetProtection password="C6FC" sheet="1" objects="1" scenarios="1"/>
  <mergeCells count="6">
    <mergeCell ref="A4:F4"/>
    <mergeCell ref="B6:F6"/>
    <mergeCell ref="B8:F8"/>
    <mergeCell ref="A38:F38"/>
    <mergeCell ref="A22:F22"/>
    <mergeCell ref="B7:F7"/>
  </mergeCells>
  <printOptions headings="1" gridLines="1"/>
  <pageMargins left="0.7" right="0.7" top="0.75" bottom="0.75" header="0.3" footer="0.3"/>
  <pageSetup scale="70"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53"/>
  <sheetViews>
    <sheetView tabSelected="1" topLeftCell="A19" workbookViewId="0">
      <selection activeCell="L12" sqref="L12"/>
    </sheetView>
  </sheetViews>
  <sheetFormatPr defaultColWidth="8.85546875" defaultRowHeight="15" x14ac:dyDescent="0.25"/>
  <cols>
    <col min="1" max="1" width="33" customWidth="1"/>
    <col min="2" max="2" width="8.85546875" hidden="1" customWidth="1"/>
    <col min="3" max="12" width="11.42578125" customWidth="1"/>
  </cols>
  <sheetData>
    <row r="1" spans="1:14" x14ac:dyDescent="0.25">
      <c r="A1" s="27"/>
      <c r="B1" s="27"/>
      <c r="C1" s="27"/>
      <c r="D1" s="27"/>
      <c r="E1" s="27"/>
      <c r="F1" s="27"/>
      <c r="G1" s="27"/>
      <c r="H1" s="27"/>
      <c r="I1" s="27"/>
      <c r="J1" s="27"/>
      <c r="K1" s="27"/>
      <c r="L1" s="27"/>
      <c r="M1" s="27"/>
      <c r="N1" s="8"/>
    </row>
    <row r="2" spans="1:14" x14ac:dyDescent="0.25">
      <c r="A2" s="49" t="s">
        <v>60</v>
      </c>
      <c r="B2" s="27"/>
      <c r="C2" s="27"/>
      <c r="D2" s="27"/>
      <c r="E2" s="27"/>
      <c r="F2" s="27"/>
      <c r="G2" s="27"/>
      <c r="H2" s="27"/>
      <c r="I2" s="27"/>
      <c r="J2" s="27"/>
      <c r="K2" s="27"/>
      <c r="L2" s="27"/>
      <c r="M2" s="27"/>
      <c r="N2" s="8"/>
    </row>
    <row r="3" spans="1:14" ht="15.75" thickBot="1" x14ac:dyDescent="0.3">
      <c r="A3" s="49"/>
      <c r="B3" s="27"/>
      <c r="C3" s="27"/>
      <c r="D3" s="27"/>
      <c r="E3" s="27"/>
      <c r="F3" s="27"/>
      <c r="G3" s="27"/>
      <c r="H3" s="27"/>
      <c r="I3" s="27"/>
      <c r="J3" s="27"/>
      <c r="K3" s="27"/>
      <c r="L3" s="27"/>
      <c r="M3" s="27"/>
      <c r="N3" s="8"/>
    </row>
    <row r="4" spans="1:14" ht="16.5" thickTop="1" thickBot="1" x14ac:dyDescent="0.3">
      <c r="A4" s="99" t="s">
        <v>44</v>
      </c>
      <c r="B4" s="100"/>
      <c r="C4" s="100"/>
      <c r="D4" s="100"/>
      <c r="E4" s="100"/>
      <c r="F4" s="100"/>
      <c r="G4" s="100"/>
      <c r="H4" s="100"/>
      <c r="I4" s="100"/>
      <c r="J4" s="100"/>
      <c r="K4" s="100"/>
      <c r="L4" s="101"/>
      <c r="M4" s="27"/>
      <c r="N4" s="8"/>
    </row>
    <row r="5" spans="1:14" ht="15.75" thickTop="1" x14ac:dyDescent="0.25">
      <c r="A5" s="77" t="s">
        <v>55</v>
      </c>
      <c r="B5" s="78"/>
      <c r="C5" s="78"/>
      <c r="D5" s="78"/>
      <c r="E5" s="78"/>
      <c r="F5" s="78"/>
      <c r="G5" s="78"/>
      <c r="H5" s="78"/>
      <c r="I5" s="78"/>
      <c r="J5" s="78"/>
      <c r="K5" s="78"/>
      <c r="L5" s="79"/>
      <c r="M5" s="27"/>
      <c r="N5" s="8"/>
    </row>
    <row r="6" spans="1:14" x14ac:dyDescent="0.25">
      <c r="A6" s="31" t="s">
        <v>23</v>
      </c>
      <c r="B6" s="27"/>
      <c r="C6" s="27"/>
      <c r="D6" s="27"/>
      <c r="E6" s="76">
        <v>55000</v>
      </c>
      <c r="F6" s="27"/>
      <c r="G6" s="27"/>
      <c r="H6" s="27"/>
      <c r="I6" s="27"/>
      <c r="J6" s="27"/>
      <c r="K6" s="27"/>
      <c r="L6" s="29"/>
      <c r="M6" s="27"/>
      <c r="N6" s="8"/>
    </row>
    <row r="7" spans="1:14" x14ac:dyDescent="0.25">
      <c r="A7" s="31"/>
      <c r="B7" s="27"/>
      <c r="C7" s="27"/>
      <c r="D7" s="27"/>
      <c r="E7" s="27"/>
      <c r="F7" s="27"/>
      <c r="G7" s="27"/>
      <c r="H7" s="27"/>
      <c r="I7" s="27"/>
      <c r="J7" s="27"/>
      <c r="K7" s="27"/>
      <c r="L7" s="29"/>
      <c r="M7" s="27"/>
      <c r="N7" s="8"/>
    </row>
    <row r="8" spans="1:14" x14ac:dyDescent="0.25">
      <c r="A8" s="24"/>
      <c r="B8" s="27"/>
      <c r="C8" s="102" t="s">
        <v>16</v>
      </c>
      <c r="D8" s="103"/>
      <c r="E8" s="102" t="s">
        <v>17</v>
      </c>
      <c r="F8" s="103"/>
      <c r="G8" s="102" t="s">
        <v>18</v>
      </c>
      <c r="H8" s="103"/>
      <c r="I8" s="102" t="s">
        <v>19</v>
      </c>
      <c r="J8" s="103"/>
      <c r="K8" s="102" t="s">
        <v>20</v>
      </c>
      <c r="L8" s="104"/>
      <c r="M8" s="27"/>
      <c r="N8" s="8"/>
    </row>
    <row r="9" spans="1:14" x14ac:dyDescent="0.25">
      <c r="A9" s="31" t="s">
        <v>1</v>
      </c>
      <c r="B9" s="27"/>
      <c r="C9" s="50"/>
      <c r="D9" s="51"/>
      <c r="E9" s="50"/>
      <c r="F9" s="51"/>
      <c r="G9" s="50"/>
      <c r="H9" s="51"/>
      <c r="I9" s="50"/>
      <c r="J9" s="51"/>
      <c r="K9" s="50"/>
      <c r="L9" s="29"/>
      <c r="M9" s="27"/>
      <c r="N9" s="8"/>
    </row>
    <row r="10" spans="1:14" x14ac:dyDescent="0.25">
      <c r="A10" s="24" t="s">
        <v>2</v>
      </c>
      <c r="B10" s="27"/>
      <c r="C10" s="4">
        <v>3</v>
      </c>
      <c r="D10" s="52">
        <f>C10*(1+benefit)*faculty_salary</f>
        <v>245850</v>
      </c>
      <c r="E10" s="4">
        <v>3</v>
      </c>
      <c r="F10" s="52">
        <f>E10*(1+benefit)*faculty_salary</f>
        <v>245850</v>
      </c>
      <c r="G10" s="4">
        <v>3</v>
      </c>
      <c r="H10" s="52">
        <f>G10*(1+benefit)*faculty_salary</f>
        <v>245850</v>
      </c>
      <c r="I10" s="4">
        <v>3</v>
      </c>
      <c r="J10" s="52">
        <f>I10*(1+benefit)*faculty_salary</f>
        <v>245850</v>
      </c>
      <c r="K10" s="4">
        <v>3</v>
      </c>
      <c r="L10" s="53">
        <f>K10*(1+benefit)*faculty_salary</f>
        <v>245850</v>
      </c>
      <c r="M10" s="27"/>
      <c r="N10" s="8"/>
    </row>
    <row r="11" spans="1:14" x14ac:dyDescent="0.25">
      <c r="A11" s="24" t="s">
        <v>3</v>
      </c>
      <c r="B11" s="27"/>
      <c r="C11" s="4">
        <v>1</v>
      </c>
      <c r="D11" s="52">
        <f>C11*lecturer_salary*(1+benefit)</f>
        <v>79431.899999999994</v>
      </c>
      <c r="E11" s="4">
        <v>1</v>
      </c>
      <c r="F11" s="52">
        <f>E11*lecturer_salary*(1+benefit)</f>
        <v>79431.899999999994</v>
      </c>
      <c r="G11" s="4">
        <v>1</v>
      </c>
      <c r="H11" s="52">
        <f>G11*lecturer_salary*(1+benefit)</f>
        <v>79431.899999999994</v>
      </c>
      <c r="I11" s="4">
        <v>1</v>
      </c>
      <c r="J11" s="52">
        <f>I11*lecturer_salary*(1+benefit)</f>
        <v>79431.899999999994</v>
      </c>
      <c r="K11" s="4">
        <v>1</v>
      </c>
      <c r="L11" s="53">
        <f>K11*lecturer_salary*(1+benefit)</f>
        <v>79431.899999999994</v>
      </c>
      <c r="M11" s="27"/>
      <c r="N11" s="8"/>
    </row>
    <row r="12" spans="1:14" x14ac:dyDescent="0.25">
      <c r="A12" s="24" t="s">
        <v>4</v>
      </c>
      <c r="B12" s="27"/>
      <c r="C12" s="4">
        <v>0.3</v>
      </c>
      <c r="D12" s="52">
        <f>C12*staff_salary*(1+benefit)</f>
        <v>15645</v>
      </c>
      <c r="E12" s="4">
        <v>0.3</v>
      </c>
      <c r="F12" s="52">
        <f>E12*staff_salary*(1+benefit)</f>
        <v>15645</v>
      </c>
      <c r="G12" s="4">
        <v>0.3</v>
      </c>
      <c r="H12" s="52">
        <f>G12*staff_salary*(1+benefit)</f>
        <v>15645</v>
      </c>
      <c r="I12" s="4">
        <v>0.3</v>
      </c>
      <c r="J12" s="52">
        <f>I12*staff_salary*(1+benefit)</f>
        <v>15645</v>
      </c>
      <c r="K12" s="4">
        <v>0.3</v>
      </c>
      <c r="L12" s="53">
        <f>K12*staff_salary*(1+benefit)</f>
        <v>15645</v>
      </c>
      <c r="M12" s="27"/>
      <c r="N12" s="8"/>
    </row>
    <row r="13" spans="1:14" x14ac:dyDescent="0.25">
      <c r="A13" s="24"/>
      <c r="B13" s="27"/>
      <c r="C13" s="50"/>
      <c r="D13" s="52"/>
      <c r="E13" s="50"/>
      <c r="F13" s="51"/>
      <c r="G13" s="50"/>
      <c r="H13" s="51"/>
      <c r="I13" s="50"/>
      <c r="J13" s="51"/>
      <c r="K13" s="50"/>
      <c r="L13" s="29"/>
      <c r="M13" s="27"/>
      <c r="N13" s="8"/>
    </row>
    <row r="14" spans="1:14" x14ac:dyDescent="0.25">
      <c r="A14" s="31" t="s">
        <v>38</v>
      </c>
      <c r="B14" s="27"/>
      <c r="C14" s="50"/>
      <c r="D14" s="5">
        <v>0</v>
      </c>
      <c r="E14" s="50"/>
      <c r="F14" s="5">
        <v>0</v>
      </c>
      <c r="G14" s="50"/>
      <c r="H14" s="5">
        <v>0</v>
      </c>
      <c r="I14" s="50"/>
      <c r="J14" s="5">
        <v>0</v>
      </c>
      <c r="K14" s="50"/>
      <c r="L14" s="3">
        <v>0</v>
      </c>
      <c r="M14" s="27"/>
      <c r="N14" s="8"/>
    </row>
    <row r="15" spans="1:14" x14ac:dyDescent="0.25">
      <c r="A15" s="24"/>
      <c r="B15" s="27"/>
      <c r="C15" s="50"/>
      <c r="D15" s="52"/>
      <c r="E15" s="50"/>
      <c r="F15" s="51"/>
      <c r="G15" s="50"/>
      <c r="H15" s="51"/>
      <c r="I15" s="50"/>
      <c r="J15" s="51"/>
      <c r="K15" s="50"/>
      <c r="L15" s="29"/>
      <c r="M15" s="27"/>
      <c r="N15" s="8"/>
    </row>
    <row r="16" spans="1:14" x14ac:dyDescent="0.25">
      <c r="A16" s="31" t="s">
        <v>5</v>
      </c>
      <c r="B16" s="27"/>
      <c r="C16" s="50"/>
      <c r="D16" s="51"/>
      <c r="E16" s="50"/>
      <c r="F16" s="51"/>
      <c r="G16" s="50"/>
      <c r="H16" s="51"/>
      <c r="I16" s="50"/>
      <c r="J16" s="51"/>
      <c r="K16" s="50"/>
      <c r="L16" s="29"/>
      <c r="M16" s="27"/>
      <c r="N16" s="8"/>
    </row>
    <row r="17" spans="1:14" x14ac:dyDescent="0.25">
      <c r="A17" s="24" t="s">
        <v>6</v>
      </c>
      <c r="B17" s="27"/>
      <c r="C17" s="50"/>
      <c r="D17" s="5">
        <v>0</v>
      </c>
      <c r="E17" s="50"/>
      <c r="F17" s="7">
        <v>0</v>
      </c>
      <c r="G17" s="50"/>
      <c r="H17" s="7">
        <v>0</v>
      </c>
      <c r="I17" s="50"/>
      <c r="J17" s="7">
        <v>0</v>
      </c>
      <c r="K17" s="50"/>
      <c r="L17" s="1">
        <v>0</v>
      </c>
      <c r="M17" s="27"/>
      <c r="N17" s="8"/>
    </row>
    <row r="18" spans="1:14" x14ac:dyDescent="0.25">
      <c r="A18" s="24" t="s">
        <v>7</v>
      </c>
      <c r="B18" s="27"/>
      <c r="C18" s="50"/>
      <c r="D18" s="5">
        <v>0</v>
      </c>
      <c r="E18" s="50"/>
      <c r="F18" s="7">
        <v>30000</v>
      </c>
      <c r="G18" s="50"/>
      <c r="H18" s="7">
        <v>30000</v>
      </c>
      <c r="I18" s="50"/>
      <c r="J18" s="7">
        <v>0</v>
      </c>
      <c r="K18" s="50"/>
      <c r="L18" s="1">
        <v>0</v>
      </c>
      <c r="M18" s="27"/>
      <c r="N18" s="8"/>
    </row>
    <row r="19" spans="1:14" x14ac:dyDescent="0.25">
      <c r="A19" s="24" t="s">
        <v>39</v>
      </c>
      <c r="B19" s="27"/>
      <c r="C19" s="50"/>
      <c r="D19" s="5">
        <v>0</v>
      </c>
      <c r="E19" s="50"/>
      <c r="F19" s="5">
        <v>0</v>
      </c>
      <c r="G19" s="50"/>
      <c r="H19" s="5">
        <v>0</v>
      </c>
      <c r="I19" s="50"/>
      <c r="J19" s="5">
        <v>0</v>
      </c>
      <c r="K19" s="50"/>
      <c r="L19" s="3">
        <v>0</v>
      </c>
      <c r="M19" s="27"/>
      <c r="N19" s="8"/>
    </row>
    <row r="20" spans="1:14" x14ac:dyDescent="0.25">
      <c r="A20" s="24"/>
      <c r="B20" s="27"/>
      <c r="C20" s="50"/>
      <c r="D20" s="51"/>
      <c r="E20" s="50"/>
      <c r="F20" s="51"/>
      <c r="G20" s="50"/>
      <c r="H20" s="51"/>
      <c r="I20" s="50"/>
      <c r="J20" s="51"/>
      <c r="K20" s="50"/>
      <c r="L20" s="29"/>
      <c r="M20" s="27"/>
      <c r="N20" s="8"/>
    </row>
    <row r="21" spans="1:14" x14ac:dyDescent="0.25">
      <c r="A21" s="31" t="s">
        <v>8</v>
      </c>
      <c r="B21" s="49"/>
      <c r="C21" s="54"/>
      <c r="D21" s="51"/>
      <c r="E21" s="50"/>
      <c r="F21" s="51"/>
      <c r="G21" s="50"/>
      <c r="H21" s="51"/>
      <c r="I21" s="50"/>
      <c r="J21" s="51"/>
      <c r="K21" s="50"/>
      <c r="L21" s="29"/>
      <c r="M21" s="27"/>
      <c r="N21" s="8"/>
    </row>
    <row r="22" spans="1:14" x14ac:dyDescent="0.25">
      <c r="A22" s="24" t="s">
        <v>9</v>
      </c>
      <c r="B22" s="27"/>
      <c r="C22" s="50"/>
      <c r="D22" s="6">
        <v>0</v>
      </c>
      <c r="E22" s="50"/>
      <c r="F22" s="6">
        <v>0</v>
      </c>
      <c r="G22" s="50"/>
      <c r="H22" s="6">
        <v>0</v>
      </c>
      <c r="I22" s="50"/>
      <c r="J22" s="6">
        <v>0</v>
      </c>
      <c r="K22" s="50"/>
      <c r="L22" s="68">
        <v>0</v>
      </c>
      <c r="M22" s="27"/>
      <c r="N22" s="8"/>
    </row>
    <row r="23" spans="1:14" x14ac:dyDescent="0.25">
      <c r="A23" s="24" t="s">
        <v>10</v>
      </c>
      <c r="B23" s="27"/>
      <c r="C23" s="50"/>
      <c r="D23" s="6">
        <v>0</v>
      </c>
      <c r="E23" s="50"/>
      <c r="F23" s="6">
        <v>0</v>
      </c>
      <c r="G23" s="50"/>
      <c r="H23" s="6">
        <v>0</v>
      </c>
      <c r="I23" s="50"/>
      <c r="J23" s="6">
        <v>0</v>
      </c>
      <c r="K23" s="50"/>
      <c r="L23" s="68">
        <v>0</v>
      </c>
      <c r="M23" s="27"/>
      <c r="N23" s="8"/>
    </row>
    <row r="24" spans="1:14" x14ac:dyDescent="0.25">
      <c r="A24" s="24"/>
      <c r="B24" s="27"/>
      <c r="C24" s="50"/>
      <c r="D24" s="52"/>
      <c r="E24" s="50"/>
      <c r="F24" s="52"/>
      <c r="G24" s="50"/>
      <c r="H24" s="52"/>
      <c r="I24" s="50"/>
      <c r="J24" s="52"/>
      <c r="K24" s="50"/>
      <c r="L24" s="53"/>
      <c r="M24" s="27"/>
      <c r="N24" s="8"/>
    </row>
    <row r="25" spans="1:14" x14ac:dyDescent="0.25">
      <c r="A25" s="55" t="s">
        <v>21</v>
      </c>
      <c r="B25" s="27"/>
      <c r="C25" s="50"/>
      <c r="D25" s="52"/>
      <c r="E25" s="50"/>
      <c r="F25" s="52"/>
      <c r="G25" s="50"/>
      <c r="H25" s="52"/>
      <c r="I25" s="50"/>
      <c r="J25" s="52"/>
      <c r="K25" s="50"/>
      <c r="L25" s="53"/>
      <c r="M25" s="27"/>
      <c r="N25" s="8"/>
    </row>
    <row r="26" spans="1:14" x14ac:dyDescent="0.25">
      <c r="A26" s="24" t="s">
        <v>9</v>
      </c>
      <c r="B26" s="27"/>
      <c r="C26" s="50"/>
      <c r="D26" s="7">
        <v>0</v>
      </c>
      <c r="E26" s="50"/>
      <c r="F26" s="6">
        <v>0</v>
      </c>
      <c r="G26" s="50"/>
      <c r="H26" s="6">
        <v>0</v>
      </c>
      <c r="I26" s="50"/>
      <c r="J26" s="6">
        <v>0</v>
      </c>
      <c r="K26" s="50"/>
      <c r="L26" s="68">
        <v>0</v>
      </c>
      <c r="M26" s="27"/>
      <c r="N26" s="8"/>
    </row>
    <row r="27" spans="1:14" x14ac:dyDescent="0.25">
      <c r="A27" s="24" t="s">
        <v>36</v>
      </c>
      <c r="B27" s="27"/>
      <c r="C27" s="50"/>
      <c r="D27" s="7">
        <v>0</v>
      </c>
      <c r="E27" s="50"/>
      <c r="F27" s="7">
        <v>0</v>
      </c>
      <c r="G27" s="50"/>
      <c r="H27" s="7">
        <v>0</v>
      </c>
      <c r="I27" s="50"/>
      <c r="J27" s="7">
        <v>0</v>
      </c>
      <c r="K27" s="50"/>
      <c r="L27" s="1">
        <v>0</v>
      </c>
      <c r="M27" s="27"/>
      <c r="N27" s="8"/>
    </row>
    <row r="28" spans="1:14" x14ac:dyDescent="0.25">
      <c r="A28" s="55"/>
      <c r="B28" s="27"/>
      <c r="C28" s="50"/>
      <c r="D28" s="52"/>
      <c r="E28" s="50"/>
      <c r="F28" s="52"/>
      <c r="G28" s="50"/>
      <c r="H28" s="52"/>
      <c r="I28" s="50"/>
      <c r="J28" s="52"/>
      <c r="K28" s="50"/>
      <c r="L28" s="53"/>
      <c r="M28" s="27"/>
      <c r="N28" s="8"/>
    </row>
    <row r="29" spans="1:14" x14ac:dyDescent="0.25">
      <c r="A29" s="31" t="s">
        <v>11</v>
      </c>
      <c r="B29" s="27"/>
      <c r="C29" s="50"/>
      <c r="D29" s="51"/>
      <c r="E29" s="50"/>
      <c r="F29" s="51"/>
      <c r="G29" s="50"/>
      <c r="H29" s="51"/>
      <c r="I29" s="50"/>
      <c r="J29" s="51"/>
      <c r="K29" s="50"/>
      <c r="L29" s="29"/>
      <c r="M29" s="27"/>
      <c r="N29" s="8"/>
    </row>
    <row r="30" spans="1:14" x14ac:dyDescent="0.25">
      <c r="A30" s="24" t="s">
        <v>12</v>
      </c>
      <c r="B30" s="27"/>
      <c r="C30" s="50"/>
      <c r="D30" s="7">
        <v>0</v>
      </c>
      <c r="E30" s="50"/>
      <c r="F30" s="7">
        <v>10000</v>
      </c>
      <c r="G30" s="50"/>
      <c r="H30" s="7">
        <v>10000</v>
      </c>
      <c r="I30" s="50"/>
      <c r="J30" s="7">
        <v>10000</v>
      </c>
      <c r="K30" s="50"/>
      <c r="L30" s="1">
        <v>5000</v>
      </c>
      <c r="M30" s="27"/>
      <c r="N30" s="8"/>
    </row>
    <row r="31" spans="1:14" x14ac:dyDescent="0.25">
      <c r="A31" s="24" t="s">
        <v>13</v>
      </c>
      <c r="B31" s="27"/>
      <c r="C31" s="50"/>
      <c r="D31" s="7">
        <v>29720</v>
      </c>
      <c r="E31" s="50"/>
      <c r="F31" s="7">
        <v>29720</v>
      </c>
      <c r="G31" s="50"/>
      <c r="H31" s="7">
        <v>30000</v>
      </c>
      <c r="I31" s="50"/>
      <c r="J31" s="7">
        <v>30000</v>
      </c>
      <c r="K31" s="50"/>
      <c r="L31" s="7">
        <v>30000</v>
      </c>
      <c r="M31" s="27"/>
      <c r="N31" s="8"/>
    </row>
    <row r="32" spans="1:14" x14ac:dyDescent="0.25">
      <c r="A32" s="24"/>
      <c r="B32" s="27"/>
      <c r="C32" s="87"/>
      <c r="D32" s="88"/>
      <c r="E32" s="87"/>
      <c r="F32" s="88"/>
      <c r="G32" s="87"/>
      <c r="H32" s="88"/>
      <c r="I32" s="87"/>
      <c r="J32" s="88"/>
      <c r="K32" s="87"/>
      <c r="L32" s="89"/>
      <c r="M32" s="27"/>
      <c r="N32" s="8"/>
    </row>
    <row r="33" spans="1:14" x14ac:dyDescent="0.25">
      <c r="A33" s="31" t="s">
        <v>37</v>
      </c>
      <c r="B33" s="27"/>
      <c r="C33" s="50"/>
      <c r="D33" s="7">
        <v>0</v>
      </c>
      <c r="E33" s="50"/>
      <c r="F33" s="7">
        <v>0</v>
      </c>
      <c r="G33" s="50"/>
      <c r="H33" s="7">
        <v>0</v>
      </c>
      <c r="I33" s="50"/>
      <c r="J33" s="7">
        <v>0</v>
      </c>
      <c r="K33" s="50"/>
      <c r="L33" s="1">
        <v>0</v>
      </c>
      <c r="M33" s="27"/>
      <c r="N33" s="8"/>
    </row>
    <row r="34" spans="1:14" ht="15.75" thickBot="1" x14ac:dyDescent="0.3">
      <c r="A34" s="62"/>
      <c r="B34" s="47"/>
      <c r="C34" s="63"/>
      <c r="D34" s="81"/>
      <c r="E34" s="82"/>
      <c r="F34" s="81"/>
      <c r="G34" s="82"/>
      <c r="H34" s="81"/>
      <c r="I34" s="82"/>
      <c r="J34" s="81"/>
      <c r="K34" s="82"/>
      <c r="L34" s="83"/>
      <c r="M34" s="27"/>
      <c r="N34" s="8"/>
    </row>
    <row r="35" spans="1:14" ht="16.5" thickTop="1" thickBot="1" x14ac:dyDescent="0.3">
      <c r="A35" s="49"/>
      <c r="B35" s="27"/>
      <c r="C35" s="27"/>
      <c r="D35" s="80"/>
      <c r="E35" s="39"/>
      <c r="F35" s="80"/>
      <c r="G35" s="39"/>
      <c r="H35" s="80"/>
      <c r="I35" s="39"/>
      <c r="J35" s="80"/>
      <c r="K35" s="39"/>
      <c r="L35" s="80"/>
      <c r="M35" s="27"/>
      <c r="N35" s="8"/>
    </row>
    <row r="36" spans="1:14" ht="16.5" thickTop="1" thickBot="1" x14ac:dyDescent="0.3">
      <c r="A36" s="92" t="s">
        <v>46</v>
      </c>
      <c r="B36" s="93"/>
      <c r="C36" s="93"/>
      <c r="D36" s="93"/>
      <c r="E36" s="93"/>
      <c r="F36" s="93"/>
      <c r="G36" s="93"/>
      <c r="H36" s="93"/>
      <c r="I36" s="93"/>
      <c r="J36" s="93"/>
      <c r="K36" s="93"/>
      <c r="L36" s="94"/>
      <c r="M36" s="27"/>
      <c r="N36" s="8"/>
    </row>
    <row r="37" spans="1:14" ht="15.75" thickTop="1" x14ac:dyDescent="0.25">
      <c r="A37" s="41"/>
      <c r="B37" s="22"/>
      <c r="C37" s="84"/>
      <c r="D37" s="85"/>
      <c r="E37" s="84"/>
      <c r="F37" s="86"/>
      <c r="G37" s="84"/>
      <c r="H37" s="86"/>
      <c r="I37" s="84"/>
      <c r="J37" s="86"/>
      <c r="K37" s="84"/>
      <c r="L37" s="23"/>
      <c r="M37" s="27"/>
      <c r="N37" s="8"/>
    </row>
    <row r="38" spans="1:14" x14ac:dyDescent="0.25">
      <c r="A38" s="31" t="s">
        <v>14</v>
      </c>
      <c r="B38" s="27"/>
      <c r="C38" s="50"/>
      <c r="D38" s="56">
        <f>SUM(D10:D33)</f>
        <v>370646.9</v>
      </c>
      <c r="E38" s="57"/>
      <c r="F38" s="56">
        <f>SUM(F10:F33)</f>
        <v>410646.9</v>
      </c>
      <c r="G38" s="58"/>
      <c r="H38" s="56">
        <f>SUM(H10:H33)</f>
        <v>410926.9</v>
      </c>
      <c r="I38" s="58"/>
      <c r="J38" s="56">
        <f>SUM(J10:J33)</f>
        <v>380926.9</v>
      </c>
      <c r="K38" s="58"/>
      <c r="L38" s="59">
        <f>SUM(L10:L33)</f>
        <v>375926.9</v>
      </c>
      <c r="M38" s="27"/>
      <c r="N38" s="8"/>
    </row>
    <row r="39" spans="1:14" x14ac:dyDescent="0.25">
      <c r="A39" s="55" t="s">
        <v>22</v>
      </c>
      <c r="B39" s="27"/>
      <c r="C39" s="50"/>
      <c r="D39" s="60">
        <f>revenue_year1</f>
        <v>34216</v>
      </c>
      <c r="E39" s="50"/>
      <c r="F39" s="60">
        <f>revenue_year2</f>
        <v>75764</v>
      </c>
      <c r="G39" s="50"/>
      <c r="H39" s="60">
        <f>revenue_year3</f>
        <v>117312</v>
      </c>
      <c r="I39" s="50"/>
      <c r="J39" s="60">
        <f>revenue_year4</f>
        <v>158860</v>
      </c>
      <c r="K39" s="50"/>
      <c r="L39" s="61">
        <f>revenue_year5</f>
        <v>180856.00000000003</v>
      </c>
      <c r="M39" s="27"/>
      <c r="N39" s="8"/>
    </row>
    <row r="40" spans="1:14" x14ac:dyDescent="0.25">
      <c r="A40" s="55" t="s">
        <v>45</v>
      </c>
      <c r="B40" s="27"/>
      <c r="C40" s="50"/>
      <c r="D40" s="60">
        <f>funding_year1</f>
        <v>0</v>
      </c>
      <c r="E40" s="50"/>
      <c r="F40" s="60">
        <f>funding_year2</f>
        <v>0</v>
      </c>
      <c r="G40" s="50"/>
      <c r="H40" s="60">
        <f>funding_year3</f>
        <v>0</v>
      </c>
      <c r="I40" s="50"/>
      <c r="J40" s="60">
        <f>funding_year4</f>
        <v>0</v>
      </c>
      <c r="K40" s="50"/>
      <c r="L40" s="61">
        <f>funding_year5</f>
        <v>0</v>
      </c>
      <c r="M40" s="27"/>
      <c r="N40" s="8"/>
    </row>
    <row r="41" spans="1:14" x14ac:dyDescent="0.25">
      <c r="A41" s="55" t="s">
        <v>56</v>
      </c>
      <c r="B41" s="27"/>
      <c r="C41" s="50"/>
      <c r="D41" s="60">
        <f>funding_internal_year1</f>
        <v>0</v>
      </c>
      <c r="E41" s="50"/>
      <c r="F41" s="60">
        <f>funding_internal_year2</f>
        <v>0</v>
      </c>
      <c r="G41" s="50"/>
      <c r="H41" s="60">
        <f>funding_internal_year3</f>
        <v>0</v>
      </c>
      <c r="I41" s="50"/>
      <c r="J41" s="60">
        <f>funding_internal_year4</f>
        <v>0</v>
      </c>
      <c r="K41" s="50"/>
      <c r="L41" s="61">
        <f>funding_internal_year5</f>
        <v>0</v>
      </c>
      <c r="M41" s="27"/>
      <c r="N41" s="8"/>
    </row>
    <row r="42" spans="1:14" x14ac:dyDescent="0.25">
      <c r="A42" s="55" t="s">
        <v>59</v>
      </c>
      <c r="B42" s="27"/>
      <c r="C42" s="50"/>
      <c r="D42" s="60">
        <f>GE_FTES_year1*revenue_per_ftes</f>
        <v>329000</v>
      </c>
      <c r="E42" s="50"/>
      <c r="F42" s="60">
        <f>GE_FTES_year2*revenue_per_ftes</f>
        <v>343100</v>
      </c>
      <c r="G42" s="50"/>
      <c r="H42" s="60">
        <f>GE_FTES_year3*revenue_per_ftes</f>
        <v>376000</v>
      </c>
      <c r="I42" s="50"/>
      <c r="J42" s="60">
        <f>GE_FTES_year4*revenue_per_ftes</f>
        <v>399500</v>
      </c>
      <c r="K42" s="50"/>
      <c r="L42" s="61">
        <f>GE_FTES_year5*revenue_per_ftes</f>
        <v>413600</v>
      </c>
      <c r="M42" s="27"/>
      <c r="N42" s="8"/>
    </row>
    <row r="43" spans="1:14" x14ac:dyDescent="0.25">
      <c r="A43" s="31" t="s">
        <v>40</v>
      </c>
      <c r="B43" s="27"/>
      <c r="C43" s="50"/>
      <c r="D43" s="60">
        <f>D39+D40+D41+D42-D38</f>
        <v>-7430.9000000000233</v>
      </c>
      <c r="E43" s="50"/>
      <c r="F43" s="60">
        <f>F39+F40+F41+F42-F38</f>
        <v>8217.0999999999767</v>
      </c>
      <c r="G43" s="50"/>
      <c r="H43" s="60">
        <f>H39+H40+H41+H42-H38</f>
        <v>82385.099999999977</v>
      </c>
      <c r="I43" s="50"/>
      <c r="J43" s="60">
        <f>J39+J40+J41+J42-J38</f>
        <v>177433.09999999998</v>
      </c>
      <c r="K43" s="50"/>
      <c r="L43" s="61">
        <f>L39+L40+L41+L42-L38</f>
        <v>218529.09999999998</v>
      </c>
      <c r="M43" s="27"/>
      <c r="N43" s="8"/>
    </row>
    <row r="44" spans="1:14" ht="15.75" thickBot="1" x14ac:dyDescent="0.3">
      <c r="A44" s="62"/>
      <c r="B44" s="47"/>
      <c r="C44" s="63"/>
      <c r="D44" s="64"/>
      <c r="E44" s="63"/>
      <c r="F44" s="64"/>
      <c r="G44" s="63"/>
      <c r="H44" s="64"/>
      <c r="I44" s="63"/>
      <c r="J44" s="64"/>
      <c r="K44" s="63"/>
      <c r="L44" s="65"/>
      <c r="M44" s="27"/>
      <c r="N44" s="8"/>
    </row>
    <row r="45" spans="1:14" ht="16.5" thickTop="1" thickBot="1" x14ac:dyDescent="0.3">
      <c r="A45" s="27"/>
      <c r="B45" s="8"/>
      <c r="C45" s="27"/>
      <c r="D45" s="27"/>
      <c r="E45" s="27"/>
      <c r="F45" s="27"/>
      <c r="G45" s="27"/>
      <c r="H45" s="27"/>
      <c r="I45" s="27"/>
      <c r="J45" s="27"/>
      <c r="K45" s="27"/>
      <c r="L45" s="27"/>
      <c r="M45" s="27"/>
      <c r="N45" s="8"/>
    </row>
    <row r="46" spans="1:14" ht="16.5" thickTop="1" thickBot="1" x14ac:dyDescent="0.3">
      <c r="A46" s="99" t="s">
        <v>34</v>
      </c>
      <c r="B46" s="100"/>
      <c r="C46" s="100"/>
      <c r="D46" s="100"/>
      <c r="E46" s="100"/>
      <c r="F46" s="100"/>
      <c r="G46" s="100"/>
      <c r="H46" s="100"/>
      <c r="I46" s="100"/>
      <c r="J46" s="100"/>
      <c r="K46" s="100"/>
      <c r="L46" s="101"/>
      <c r="M46" s="27"/>
      <c r="N46" s="8"/>
    </row>
    <row r="47" spans="1:14" ht="15.75" thickTop="1" x14ac:dyDescent="0.25">
      <c r="A47" s="41" t="s">
        <v>31</v>
      </c>
      <c r="B47" s="22"/>
      <c r="C47" s="22"/>
      <c r="D47" s="22"/>
      <c r="E47" s="22"/>
      <c r="F47" s="22"/>
      <c r="G47" s="22"/>
      <c r="H47" s="66">
        <v>53310</v>
      </c>
      <c r="I47" s="22"/>
      <c r="J47" s="22"/>
      <c r="K47" s="22"/>
      <c r="L47" s="23"/>
      <c r="M47" s="27"/>
      <c r="N47" s="8"/>
    </row>
    <row r="48" spans="1:14" x14ac:dyDescent="0.25">
      <c r="A48" s="24" t="s">
        <v>32</v>
      </c>
      <c r="B48" s="27"/>
      <c r="C48" s="27"/>
      <c r="D48" s="27"/>
      <c r="E48" s="27"/>
      <c r="F48" s="27"/>
      <c r="G48" s="27"/>
      <c r="H48" s="36">
        <v>35000</v>
      </c>
      <c r="I48" s="27"/>
      <c r="J48" s="27"/>
      <c r="K48" s="27"/>
      <c r="L48" s="29"/>
      <c r="M48" s="27"/>
      <c r="N48" s="8"/>
    </row>
    <row r="49" spans="1:14" ht="15.75" thickBot="1" x14ac:dyDescent="0.3">
      <c r="A49" s="38" t="s">
        <v>33</v>
      </c>
      <c r="B49" s="47"/>
      <c r="C49" s="47"/>
      <c r="D49" s="47"/>
      <c r="E49" s="47"/>
      <c r="F49" s="47"/>
      <c r="G49" s="47"/>
      <c r="H49" s="67">
        <v>0.49</v>
      </c>
      <c r="I49" s="47"/>
      <c r="J49" s="47"/>
      <c r="K49" s="47"/>
      <c r="L49" s="48"/>
      <c r="M49" s="8"/>
      <c r="N49" s="8"/>
    </row>
    <row r="50" spans="1:14" ht="15.75" thickTop="1" x14ac:dyDescent="0.25">
      <c r="A50" s="8"/>
      <c r="B50" s="8"/>
      <c r="C50" s="8"/>
      <c r="D50" s="8"/>
      <c r="E50" s="8"/>
      <c r="F50" s="8"/>
      <c r="G50" s="8"/>
      <c r="H50" s="8"/>
      <c r="I50" s="8"/>
      <c r="J50" s="8"/>
      <c r="K50" s="8"/>
      <c r="L50" s="8"/>
      <c r="M50" s="8"/>
      <c r="N50" s="8"/>
    </row>
    <row r="51" spans="1:14" x14ac:dyDescent="0.25">
      <c r="A51" s="8"/>
      <c r="B51" s="8"/>
      <c r="C51" s="8"/>
      <c r="D51" s="8"/>
      <c r="E51" s="8"/>
      <c r="F51" s="8"/>
      <c r="G51" s="8"/>
      <c r="H51" s="8"/>
      <c r="I51" s="8"/>
      <c r="J51" s="8"/>
      <c r="K51" s="8"/>
      <c r="L51" s="8"/>
      <c r="M51" s="8"/>
      <c r="N51" s="8"/>
    </row>
    <row r="52" spans="1:14" x14ac:dyDescent="0.25">
      <c r="A52" s="8"/>
      <c r="B52" s="8"/>
      <c r="C52" s="8"/>
      <c r="D52" s="8"/>
      <c r="E52" s="8"/>
      <c r="F52" s="8"/>
      <c r="G52" s="8"/>
      <c r="H52" s="8"/>
      <c r="I52" s="8"/>
      <c r="J52" s="8"/>
      <c r="K52" s="8"/>
      <c r="L52" s="8"/>
      <c r="M52" s="8"/>
      <c r="N52" s="8"/>
    </row>
    <row r="53" spans="1:14" x14ac:dyDescent="0.25">
      <c r="A53" s="8"/>
      <c r="B53" s="8"/>
      <c r="C53" s="8"/>
      <c r="D53" s="8"/>
      <c r="E53" s="8"/>
      <c r="F53" s="8"/>
      <c r="G53" s="8"/>
      <c r="H53" s="8"/>
      <c r="I53" s="8"/>
      <c r="J53" s="8"/>
      <c r="K53" s="8"/>
      <c r="L53" s="8"/>
      <c r="M53" s="8"/>
      <c r="N53" s="8"/>
    </row>
  </sheetData>
  <sheetProtection password="C6FC" sheet="1" objects="1" scenarios="1"/>
  <mergeCells count="8">
    <mergeCell ref="A46:L46"/>
    <mergeCell ref="A4:L4"/>
    <mergeCell ref="C8:D8"/>
    <mergeCell ref="E8:F8"/>
    <mergeCell ref="G8:H8"/>
    <mergeCell ref="I8:J8"/>
    <mergeCell ref="K8:L8"/>
    <mergeCell ref="A36:L36"/>
  </mergeCells>
  <printOptions headings="1" gridLines="1"/>
  <pageMargins left="0.7" right="0.7" top="0.75" bottom="0.75" header="0.3" footer="0.3"/>
  <pageSetup scale="60"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31</vt:i4>
      </vt:variant>
    </vt:vector>
  </HeadingPairs>
  <TitlesOfParts>
    <vt:vector size="33" baseType="lpstr">
      <vt:lpstr>Revenue</vt:lpstr>
      <vt:lpstr>Cost</vt:lpstr>
      <vt:lpstr>average_ftes_under</vt:lpstr>
      <vt:lpstr>benefit</vt:lpstr>
      <vt:lpstr>faculty_salary</vt:lpstr>
      <vt:lpstr>fresh_attrition</vt:lpstr>
      <vt:lpstr>funding_internal_year1</vt:lpstr>
      <vt:lpstr>funding_internal_year2</vt:lpstr>
      <vt:lpstr>funding_internal_year3</vt:lpstr>
      <vt:lpstr>funding_internal_year4</vt:lpstr>
      <vt:lpstr>funding_internal_year5</vt:lpstr>
      <vt:lpstr>funding_year1</vt:lpstr>
      <vt:lpstr>funding_year2</vt:lpstr>
      <vt:lpstr>funding_year3</vt:lpstr>
      <vt:lpstr>funding_year4</vt:lpstr>
      <vt:lpstr>funding_year5</vt:lpstr>
      <vt:lpstr>GE_FTES_year1</vt:lpstr>
      <vt:lpstr>GE_FTES_year2</vt:lpstr>
      <vt:lpstr>GE_FTES_year3</vt:lpstr>
      <vt:lpstr>GE_FTES_year4</vt:lpstr>
      <vt:lpstr>GE_FTES_year5</vt:lpstr>
      <vt:lpstr>lecturer_salary</vt:lpstr>
      <vt:lpstr>percent_in_college</vt:lpstr>
      <vt:lpstr>percent_in_program</vt:lpstr>
      <vt:lpstr>program_unit_percent</vt:lpstr>
      <vt:lpstr>revenue_per_ftes</vt:lpstr>
      <vt:lpstr>revenue_year1</vt:lpstr>
      <vt:lpstr>revenue_year2</vt:lpstr>
      <vt:lpstr>revenue_year3</vt:lpstr>
      <vt:lpstr>revenue_year4</vt:lpstr>
      <vt:lpstr>revenue_year5</vt:lpstr>
      <vt:lpstr>soph_attrition</vt:lpstr>
      <vt:lpstr>staff_salary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ohansen@csusm.edu</dc:creator>
  <cp:lastModifiedBy>Gayle Feallock</cp:lastModifiedBy>
  <cp:lastPrinted>2016-10-06T23:43:17Z</cp:lastPrinted>
  <dcterms:created xsi:type="dcterms:W3CDTF">2014-09-12T18:11:57Z</dcterms:created>
  <dcterms:modified xsi:type="dcterms:W3CDTF">2018-04-10T16:27:46Z</dcterms:modified>
</cp:coreProperties>
</file>